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5" windowWidth="18780" windowHeight="12915" activeTab="0"/>
  </bookViews>
  <sheets>
    <sheet name="plongée altitude" sheetId="1" r:id="rId1"/>
  </sheets>
  <externalReferences>
    <externalReference r:id="rId4"/>
  </externalReferences>
  <definedNames>
    <definedName name="altitude">'[1]plongée melange'!$X$24</definedName>
    <definedName name="gaz">'[1]compartiments saturation'!$G$3</definedName>
    <definedName name="gradientinitial">'[1]compartiments saturation'!$B$14</definedName>
    <definedName name="HTML_CodePage" hidden="1">1252</definedName>
    <definedName name="HTML_Control" localSheetId="0" hidden="1">{"'Feuil1'!$A$1:$AW$57"}</definedName>
    <definedName name="HTML_Control" hidden="1">{"'Feuil1'!$A$1:$AW$57"}</definedName>
    <definedName name="HTML_Description" hidden="1">""</definedName>
    <definedName name="HTML_Email" hidden="1">""</definedName>
    <definedName name="HTML_Header" hidden="1">"Plongées simples"</definedName>
    <definedName name="HTML_LastUpdate" hidden="1">"23/01/98"</definedName>
    <definedName name="HTML_LineAfter" hidden="1">FALSE</definedName>
    <definedName name="HTML_LineBefore" hidden="1">FALSE</definedName>
    <definedName name="HTML_Name" hidden="1">"Maurice"</definedName>
    <definedName name="HTML_OBDlg2" hidden="1">TRUE</definedName>
    <definedName name="HTML_OBDlg4" hidden="1">TRUE</definedName>
    <definedName name="HTML_OS" hidden="1">0</definedName>
    <definedName name="HTML_PathFile" hidden="1">"C:\0\mn90simp"</definedName>
    <definedName name="HTML_Title" hidden="1">"MN90"</definedName>
    <definedName name="HTMP_Control2" localSheetId="0" hidden="1">{"'Feuil1'!$A$1:$AW$57"}</definedName>
    <definedName name="HTMP_Control2" hidden="1">{"'Feuil1'!$A$1:$AW$57"}</definedName>
    <definedName name="pabs_surface">'[1]compartiments saturation'!$B$10</definedName>
    <definedName name="pabsolue_actuelle">'[1]compartiments saturation'!$B$15</definedName>
    <definedName name="patm_lac">'[1]compartiments saturation'!$B$18</definedName>
    <definedName name="pourcentage">'[1]compartiments saturation'!$G$4</definedName>
    <definedName name="ppgazfond">'[1]compartiments saturation'!$B$9</definedName>
    <definedName name="ppgazsurface">'[1]compartiments saturation'!$B$12</definedName>
    <definedName name="pressionabsolueactuelle">'[1]compartiments saturation'!$B$16</definedName>
    <definedName name="profondeur">'[1]compartiments saturation'!$B$5</definedName>
    <definedName name="profondeur2">'[1]plongée melange'!$X$23</definedName>
    <definedName name="profondeurnitrox">'[1]plongée melange'!$X$23</definedName>
    <definedName name="tensioninitiale">'[1]compartiments saturation'!$C$12</definedName>
  </definedNames>
  <calcPr fullCalcOnLoad="1"/>
</workbook>
</file>

<file path=xl/comments1.xml><?xml version="1.0" encoding="utf-8"?>
<comments xmlns="http://schemas.openxmlformats.org/spreadsheetml/2006/main">
  <authors>
    <author>BOREL</author>
  </authors>
  <commentList>
    <comment ref="B39" authorId="0">
      <text>
        <r>
          <rPr>
            <b/>
            <sz val="8"/>
            <rFont val="Tahoma"/>
            <family val="0"/>
          </rPr>
          <t>BOREL:</t>
        </r>
        <r>
          <rPr>
            <sz val="8"/>
            <rFont val="Tahoma"/>
            <family val="0"/>
          </rPr>
          <t xml:space="preserve">
Retard= (Patm mer - Patm lac)x10</t>
        </r>
      </text>
    </comment>
    <comment ref="J38" authorId="0">
      <text>
        <r>
          <rPr>
            <b/>
            <sz val="8"/>
            <rFont val="Tahoma"/>
            <family val="0"/>
          </rPr>
          <t>BOREL:</t>
        </r>
        <r>
          <rPr>
            <sz val="8"/>
            <rFont val="Tahoma"/>
            <family val="0"/>
          </rPr>
          <t xml:space="preserve">
choix formule pour calc P absolue</t>
        </r>
      </text>
    </comment>
  </commentList>
</comments>
</file>

<file path=xl/sharedStrings.xml><?xml version="1.0" encoding="utf-8"?>
<sst xmlns="http://schemas.openxmlformats.org/spreadsheetml/2006/main" count="57" uniqueCount="45">
  <si>
    <t>heure de sortie arrondie:</t>
  </si>
  <si>
    <t>paramètres de la plongée  en altitude:</t>
  </si>
  <si>
    <t>h arrondie</t>
  </si>
  <si>
    <t>altitude</t>
  </si>
  <si>
    <t>heure de sortie calculée:</t>
  </si>
  <si>
    <t>h calc</t>
  </si>
  <si>
    <t>pression absolue alt</t>
  </si>
  <si>
    <t>Profondeur plongée lue sur profondimètre mécanique:</t>
  </si>
  <si>
    <t xml:space="preserve"> = profondeur-(1bar_mer-patm_lac)*10</t>
  </si>
  <si>
    <t>profondeur affichée profondim. Capillaire</t>
  </si>
  <si>
    <t xml:space="preserve">  =profondeur/pression en alt</t>
  </si>
  <si>
    <t>profondeur affichée par profondim.  Electr ordi</t>
  </si>
  <si>
    <t xml:space="preserve">  =profondeur</t>
  </si>
  <si>
    <t>h immersion</t>
  </si>
  <si>
    <t>Durée totale de la plongée (arrondie):</t>
  </si>
  <si>
    <t xml:space="preserve"> heure d'immersion plongée 1:</t>
  </si>
  <si>
    <t>Durée totale de la plongée:</t>
  </si>
  <si>
    <t>durée :</t>
  </si>
  <si>
    <t>durée choisie dans la table:</t>
  </si>
  <si>
    <t>DTR table (durée totale de la remontée)</t>
  </si>
  <si>
    <t>profondeur maximum</t>
  </si>
  <si>
    <t>DTR calculée réelle depuis incident</t>
  </si>
  <si>
    <t>Profondeur calculée pour entrer dans la table:</t>
  </si>
  <si>
    <t xml:space="preserve"> =profondeur / P abs alt.</t>
  </si>
  <si>
    <t>tps remontée entre paliers (6m mn)</t>
  </si>
  <si>
    <t>profondeur max choisie dans la table</t>
  </si>
  <si>
    <t>palier 3 m</t>
  </si>
  <si>
    <t>type de profondimètre:</t>
  </si>
  <si>
    <t>palier 6 m</t>
  </si>
  <si>
    <t>tps remontée entre paliers</t>
  </si>
  <si>
    <t>palier 9 m</t>
  </si>
  <si>
    <t>palier 12 m</t>
  </si>
  <si>
    <t>Longueur de la remontée</t>
  </si>
  <si>
    <t>vitesse remontée adaptée à l'altitude:</t>
  </si>
  <si>
    <t xml:space="preserve">    </t>
  </si>
  <si>
    <t>GPS (groupe de plongée successive</t>
  </si>
  <si>
    <t>K</t>
  </si>
  <si>
    <t>profondeur effective:</t>
  </si>
  <si>
    <t xml:space="preserve">  profondeur affichée par profondim.  Electr ordi</t>
  </si>
  <si>
    <t xml:space="preserve">  profondeur affichée par profondim. méca</t>
  </si>
  <si>
    <t xml:space="preserve">  profondeur affichée par profondim. capillaire</t>
  </si>
  <si>
    <t>Profondeur mer</t>
  </si>
  <si>
    <t>profondeur équivalente à l'altitude:</t>
  </si>
  <si>
    <t>1/2 profondeur</t>
  </si>
  <si>
    <t>palier 3 m se réalise à: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</si>
</sst>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\ &quot;b&quot;"/>
    <numFmt numFmtId="173" formatCode="General\ &quot;p cent&quot;"/>
    <numFmt numFmtId="174" formatCode="_-* #,##0.000\ _F_-;\-* #,##0.000\ _F_-;_-* &quot;-&quot;??\ _F_-;_-@_-"/>
    <numFmt numFmtId="175" formatCode="_-* #,##0.0000\ _F_-;\-* #,##0.0000\ _F_-;_-* &quot;-&quot;??\ _F_-;_-@_-"/>
    <numFmt numFmtId="176" formatCode="_-* #,##0.0\ _F_-;\-* #,##0.0\ _F_-;_-* &quot;-&quot;??\ _F_-;_-@_-"/>
    <numFmt numFmtId="177" formatCode="_-* #,##0\ _F_-;\-* #,##0\ _F_-;_-* &quot;-&quot;??\ _F_-;_-@_-"/>
    <numFmt numFmtId="178" formatCode="#,##0.0"/>
    <numFmt numFmtId="179" formatCode="0.0_ ;[Red]\-0.0\ "/>
    <numFmt numFmtId="180" formatCode="General\ &quot;s&quot;"/>
    <numFmt numFmtId="181" formatCode="General\ &quot;h&quot;"/>
    <numFmt numFmtId="182" formatCode="General\ &quot;min&quot;"/>
    <numFmt numFmtId="183" formatCode="General\ &quot;m&quot;"/>
    <numFmt numFmtId="184" formatCode="General\ &quot;m par min (maxi 17)&quot;"/>
    <numFmt numFmtId="185" formatCode="&quot;et&quot;\ General\ &quot;s&quot;"/>
    <numFmt numFmtId="186" formatCode="General\ &quot;Bar&quot;"/>
    <numFmt numFmtId="187" formatCode="General\ &quot;m/min&quot;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General\ &quot;%&quot;"/>
    <numFmt numFmtId="198" formatCode="General&quot; mmHg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16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color indexed="8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0" fontId="0" fillId="0" borderId="0" xfId="0" applyNumberFormat="1" applyAlignment="1">
      <alignment/>
    </xf>
    <xf numFmtId="198" fontId="0" fillId="0" borderId="0" xfId="0" applyNumberFormat="1" applyAlignment="1">
      <alignment/>
    </xf>
    <xf numFmtId="181" fontId="0" fillId="0" borderId="5" xfId="0" applyNumberFormat="1" applyFill="1" applyBorder="1" applyAlignment="1">
      <alignment horizontal="right"/>
    </xf>
    <xf numFmtId="182" fontId="0" fillId="0" borderId="6" xfId="0" applyNumberFormat="1" applyFill="1" applyBorder="1" applyAlignment="1">
      <alignment horizontal="left"/>
    </xf>
    <xf numFmtId="180" fontId="0" fillId="0" borderId="7" xfId="0" applyNumberFormat="1" applyFill="1" applyBorder="1" applyAlignment="1">
      <alignment horizontal="left"/>
    </xf>
    <xf numFmtId="181" fontId="0" fillId="0" borderId="0" xfId="0" applyNumberFormat="1" applyFill="1" applyBorder="1" applyAlignment="1">
      <alignment horizontal="right"/>
    </xf>
    <xf numFmtId="185" fontId="0" fillId="0" borderId="8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left"/>
    </xf>
    <xf numFmtId="186" fontId="0" fillId="0" borderId="9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3" fontId="0" fillId="0" borderId="9" xfId="0" applyNumberFormat="1" applyBorder="1" applyAlignment="1">
      <alignment/>
    </xf>
    <xf numFmtId="18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182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0" borderId="8" xfId="0" applyNumberFormat="1" applyFont="1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9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83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83" fontId="0" fillId="0" borderId="12" xfId="0" applyNumberFormat="1" applyBorder="1" applyAlignment="1">
      <alignment horizontal="center" wrapText="1"/>
    </xf>
    <xf numFmtId="0" fontId="0" fillId="0" borderId="8" xfId="0" applyBorder="1" applyAlignment="1">
      <alignment horizontal="right" wrapText="1"/>
    </xf>
    <xf numFmtId="0" fontId="6" fillId="0" borderId="10" xfId="0" applyFont="1" applyBorder="1" applyAlignment="1">
      <alignment wrapText="1"/>
    </xf>
    <xf numFmtId="183" fontId="6" fillId="0" borderId="10" xfId="0" applyNumberFormat="1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0" fontId="0" fillId="2" borderId="15" xfId="0" applyFill="1" applyBorder="1" applyAlignment="1">
      <alignment/>
    </xf>
    <xf numFmtId="183" fontId="0" fillId="2" borderId="16" xfId="0" applyNumberFormat="1" applyFill="1" applyBorder="1" applyAlignment="1">
      <alignment horizontal="center"/>
    </xf>
    <xf numFmtId="186" fontId="0" fillId="0" borderId="0" xfId="0" applyNumberFormat="1" applyBorder="1" applyAlignment="1">
      <alignment horizontal="right" vertical="top"/>
    </xf>
    <xf numFmtId="186" fontId="0" fillId="0" borderId="5" xfId="0" applyNumberFormat="1" applyBorder="1" applyAlignment="1">
      <alignment horizontal="center" vertical="top"/>
    </xf>
    <xf numFmtId="186" fontId="0" fillId="0" borderId="7" xfId="0" applyNumberFormat="1" applyBorder="1" applyAlignment="1">
      <alignment vertical="top"/>
    </xf>
    <xf numFmtId="0" fontId="0" fillId="0" borderId="9" xfId="0" applyBorder="1" applyAlignment="1">
      <alignment horizontal="right" wrapText="1"/>
    </xf>
    <xf numFmtId="0" fontId="6" fillId="0" borderId="7" xfId="0" applyFont="1" applyBorder="1" applyAlignment="1">
      <alignment wrapText="1"/>
    </xf>
    <xf numFmtId="0" fontId="0" fillId="0" borderId="10" xfId="0" applyBorder="1" applyAlignment="1">
      <alignment horizontal="right"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183" fontId="0" fillId="0" borderId="18" xfId="0" applyNumberFormat="1" applyBorder="1" applyAlignment="1">
      <alignment/>
    </xf>
    <xf numFmtId="183" fontId="6" fillId="0" borderId="7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183" fontId="0" fillId="0" borderId="20" xfId="0" applyNumberFormat="1" applyBorder="1" applyAlignment="1">
      <alignment horizontal="center"/>
    </xf>
    <xf numFmtId="183" fontId="0" fillId="0" borderId="20" xfId="0" applyNumberFormat="1" applyBorder="1" applyAlignment="1">
      <alignment/>
    </xf>
    <xf numFmtId="183" fontId="6" fillId="0" borderId="6" xfId="0" applyNumberFormat="1" applyFont="1" applyBorder="1" applyAlignment="1">
      <alignment horizontal="center" wrapText="1"/>
    </xf>
    <xf numFmtId="183" fontId="6" fillId="0" borderId="20" xfId="0" applyNumberFormat="1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183" fontId="0" fillId="3" borderId="21" xfId="0" applyNumberFormat="1" applyFill="1" applyBorder="1" applyAlignment="1">
      <alignment horizontal="center"/>
    </xf>
    <xf numFmtId="18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83" fontId="0" fillId="3" borderId="23" xfId="0" applyNumberFormat="1" applyFill="1" applyBorder="1" applyAlignment="1">
      <alignment/>
    </xf>
    <xf numFmtId="183" fontId="6" fillId="0" borderId="24" xfId="0" applyNumberFormat="1" applyFont="1" applyBorder="1" applyAlignment="1">
      <alignment horizontal="center" wrapText="1"/>
    </xf>
    <xf numFmtId="183" fontId="6" fillId="0" borderId="21" xfId="0" applyNumberFormat="1" applyFont="1" applyBorder="1" applyAlignment="1">
      <alignment horizontal="center" wrapText="1"/>
    </xf>
    <xf numFmtId="183" fontId="6" fillId="0" borderId="14" xfId="0" applyNumberFormat="1" applyFont="1" applyBorder="1" applyAlignment="1">
      <alignment horizontal="center" wrapText="1"/>
    </xf>
    <xf numFmtId="0" fontId="0" fillId="0" borderId="25" xfId="0" applyBorder="1" applyAlignment="1">
      <alignment horizontal="right"/>
    </xf>
    <xf numFmtId="183" fontId="0" fillId="3" borderId="10" xfId="0" applyNumberFormat="1" applyFill="1" applyBorder="1" applyAlignment="1">
      <alignment horizontal="center"/>
    </xf>
    <xf numFmtId="183" fontId="0" fillId="3" borderId="18" xfId="0" applyNumberFormat="1" applyFill="1" applyBorder="1" applyAlignment="1">
      <alignment/>
    </xf>
    <xf numFmtId="183" fontId="6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right"/>
    </xf>
    <xf numFmtId="183" fontId="0" fillId="3" borderId="28" xfId="0" applyNumberFormat="1" applyFill="1" applyBorder="1" applyAlignment="1">
      <alignment horizontal="center"/>
    </xf>
    <xf numFmtId="18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83" fontId="0" fillId="3" borderId="30" xfId="0" applyNumberFormat="1" applyFill="1" applyBorder="1" applyAlignment="1">
      <alignment/>
    </xf>
    <xf numFmtId="183" fontId="6" fillId="0" borderId="31" xfId="0" applyNumberFormat="1" applyFont="1" applyBorder="1" applyAlignment="1">
      <alignment horizontal="center" wrapText="1"/>
    </xf>
    <xf numFmtId="183" fontId="6" fillId="0" borderId="28" xfId="0" applyNumberFormat="1" applyFont="1" applyBorder="1" applyAlignment="1">
      <alignment horizontal="center" wrapText="1"/>
    </xf>
    <xf numFmtId="183" fontId="6" fillId="0" borderId="32" xfId="0" applyNumberFormat="1" applyFont="1" applyBorder="1" applyAlignment="1">
      <alignment horizontal="center" wrapText="1"/>
    </xf>
    <xf numFmtId="183" fontId="0" fillId="0" borderId="0" xfId="0" applyNumberFormat="1" applyAlignment="1">
      <alignment/>
    </xf>
    <xf numFmtId="181" fontId="4" fillId="3" borderId="17" xfId="0" applyNumberFormat="1" applyFont="1" applyFill="1" applyBorder="1" applyAlignment="1" applyProtection="1">
      <alignment horizontal="right"/>
      <protection locked="0"/>
    </xf>
    <xf numFmtId="182" fontId="0" fillId="3" borderId="6" xfId="0" applyNumberFormat="1" applyFill="1" applyBorder="1" applyAlignment="1" applyProtection="1">
      <alignment horizontal="left"/>
      <protection locked="0"/>
    </xf>
    <xf numFmtId="183" fontId="5" fillId="3" borderId="10" xfId="0" applyNumberFormat="1" applyFont="1" applyFill="1" applyBorder="1" applyAlignment="1" applyProtection="1">
      <alignment horizontal="center"/>
      <protection locked="0"/>
    </xf>
    <xf numFmtId="181" fontId="7" fillId="3" borderId="33" xfId="0" applyNumberFormat="1" applyFont="1" applyFill="1" applyBorder="1" applyAlignment="1" applyProtection="1">
      <alignment horizontal="center"/>
      <protection locked="0"/>
    </xf>
    <xf numFmtId="182" fontId="7" fillId="3" borderId="34" xfId="0" applyNumberFormat="1" applyFont="1" applyFill="1" applyBorder="1" applyAlignment="1" applyProtection="1">
      <alignment horizontal="left"/>
      <protection locked="0"/>
    </xf>
    <xf numFmtId="181" fontId="0" fillId="3" borderId="1" xfId="0" applyNumberFormat="1" applyFill="1" applyBorder="1" applyAlignment="1" applyProtection="1">
      <alignment horizontal="center"/>
      <protection locked="0"/>
    </xf>
    <xf numFmtId="182" fontId="7" fillId="3" borderId="3" xfId="0" applyNumberFormat="1" applyFont="1" applyFill="1" applyBorder="1" applyAlignment="1" applyProtection="1">
      <alignment horizontal="left"/>
      <protection locked="0"/>
    </xf>
    <xf numFmtId="181" fontId="0" fillId="3" borderId="35" xfId="0" applyNumberFormat="1" applyFill="1" applyBorder="1" applyAlignment="1" applyProtection="1">
      <alignment horizontal="center"/>
      <protection locked="0"/>
    </xf>
    <xf numFmtId="182" fontId="7" fillId="3" borderId="36" xfId="0" applyNumberFormat="1" applyFont="1" applyFill="1" applyBorder="1" applyAlignment="1" applyProtection="1">
      <alignment horizontal="left"/>
      <protection locked="0"/>
    </xf>
    <xf numFmtId="180" fontId="4" fillId="3" borderId="4" xfId="0" applyNumberFormat="1" applyFont="1" applyFill="1" applyBorder="1" applyAlignment="1" applyProtection="1">
      <alignment horizontal="left"/>
      <protection locked="0"/>
    </xf>
    <xf numFmtId="183" fontId="7" fillId="3" borderId="10" xfId="0" applyNumberFormat="1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182" fontId="7" fillId="3" borderId="10" xfId="0" applyNumberFormat="1" applyFont="1" applyFill="1" applyBorder="1" applyAlignment="1" applyProtection="1">
      <alignment horizontal="center"/>
      <protection locked="0"/>
    </xf>
    <xf numFmtId="182" fontId="4" fillId="3" borderId="10" xfId="0" applyNumberFormat="1" applyFont="1" applyFill="1" applyBorder="1" applyAlignment="1" applyProtection="1">
      <alignment horizontal="center"/>
      <protection locked="0"/>
    </xf>
    <xf numFmtId="180" fontId="0" fillId="3" borderId="10" xfId="0" applyNumberFormat="1" applyFill="1" applyBorder="1" applyAlignment="1" applyProtection="1">
      <alignment horizontal="center"/>
      <protection locked="0"/>
    </xf>
    <xf numFmtId="182" fontId="0" fillId="3" borderId="10" xfId="0" applyNumberForma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0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'plongée altitude'!$G$75</c:f>
              <c:strCache>
                <c:ptCount val="1"/>
                <c:pt idx="0">
                  <c:v>profondeur effective: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'plongée altitude'!$G$76:$G$88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'plongée altitude'!$G$76:$G$88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'plongée altitude'!$H$75</c:f>
              <c:strCache>
                <c:ptCount val="1"/>
                <c:pt idx="0">
                  <c:v>  profondeur affichée par profondim.  Electr ordi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'plongée altitude'!$G$76:$G$88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'plongée altitude'!$H$76:$H$88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'plongée altitude'!$I$75</c:f>
              <c:strCache>
                <c:ptCount val="1"/>
                <c:pt idx="0">
                  <c:v>  profondeur affichée par profondim. méca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'plongée altitude'!$G$76:$G$88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'plongée altitude'!$I$76:$I$88</c:f>
              <c:numCache>
                <c:ptCount val="13"/>
                <c:pt idx="0">
                  <c:v>-3.0000000000000004</c:v>
                </c:pt>
                <c:pt idx="1">
                  <c:v>1.9999999999999996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32</c:v>
                </c:pt>
                <c:pt idx="8">
                  <c:v>37</c:v>
                </c:pt>
                <c:pt idx="9">
                  <c:v>42</c:v>
                </c:pt>
                <c:pt idx="10">
                  <c:v>47</c:v>
                </c:pt>
                <c:pt idx="11">
                  <c:v>52</c:v>
                </c:pt>
                <c:pt idx="12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'plongée altitude'!$J$75</c:f>
              <c:strCache>
                <c:ptCount val="1"/>
                <c:pt idx="0">
                  <c:v>  profondeur affichée par profondim. capillaire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'plongée altitude'!$G$76:$G$88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'plongée altitude'!$J$76:$J$88</c:f>
              <c:numCache>
                <c:ptCount val="13"/>
                <c:pt idx="0">
                  <c:v>0</c:v>
                </c:pt>
                <c:pt idx="1">
                  <c:v>7.142857142857143</c:v>
                </c:pt>
                <c:pt idx="2">
                  <c:v>14.285714285714286</c:v>
                </c:pt>
                <c:pt idx="3">
                  <c:v>21.42857142857143</c:v>
                </c:pt>
                <c:pt idx="4">
                  <c:v>28.571428571428573</c:v>
                </c:pt>
                <c:pt idx="5">
                  <c:v>35.714285714285715</c:v>
                </c:pt>
                <c:pt idx="6">
                  <c:v>42.85714285714286</c:v>
                </c:pt>
                <c:pt idx="7">
                  <c:v>50</c:v>
                </c:pt>
                <c:pt idx="8">
                  <c:v>57.142857142857146</c:v>
                </c:pt>
                <c:pt idx="9">
                  <c:v>64.28571428571429</c:v>
                </c:pt>
                <c:pt idx="10">
                  <c:v>71.42857142857143</c:v>
                </c:pt>
                <c:pt idx="11">
                  <c:v>78.57142857142857</c:v>
                </c:pt>
                <c:pt idx="12">
                  <c:v>85.71428571428572</c:v>
                </c:pt>
              </c:numCache>
            </c:numRef>
          </c:val>
          <c:smooth val="0"/>
        </c:ser>
        <c:axId val="27189256"/>
        <c:axId val="43376713"/>
      </c:lineChart>
      <c:catAx>
        <c:axId val="2718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76713"/>
        <c:crosses val="autoZero"/>
        <c:auto val="1"/>
        <c:lblOffset val="100"/>
        <c:noMultiLvlLbl val="0"/>
      </c:catAx>
      <c:valAx>
        <c:axId val="43376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9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25"/>
          <c:y val="0.28175"/>
          <c:w val="0.25275"/>
          <c:h val="0.45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chart" Target="/xl/charts/chart1.xml" /><Relationship Id="rId8" Type="http://schemas.openxmlformats.org/officeDocument/2006/relationships/image" Target="../media/image7.png" /><Relationship Id="rId9" Type="http://schemas.openxmlformats.org/officeDocument/2006/relationships/hyperlink" Target="http://www.sportnature.net/" TargetMode="External" /><Relationship Id="rId10" Type="http://schemas.openxmlformats.org/officeDocument/2006/relationships/hyperlink" Target="mailto:jpborel@sportnature.net" TargetMode="External" /><Relationship Id="rId11" Type="http://schemas.openxmlformats.org/officeDocument/2006/relationships/hyperlink" Target="http://www.sportnature.net/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0.78675</cdr:x>
      <cdr:y>0.1345</cdr:y>
    </cdr:from>
    <cdr:to>
      <cdr:x>0.92975</cdr:x>
      <cdr:y>0.2125</cdr:y>
    </cdr:to>
    <cdr:sp textlink="'plongée altitude'!$H$74">
      <cdr:nvSpPr>
        <cdr:cNvPr id="1" name="TextBox 1"/>
        <cdr:cNvSpPr txBox="1">
          <a:spLocks noChangeArrowheads="1"/>
        </cdr:cNvSpPr>
      </cdr:nvSpPr>
      <cdr:spPr>
        <a:xfrm>
          <a:off x="4657725" y="42862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30adeab-95fa-4eea-97e3-76befb25cf9f}" type="TxLink">
            <a:rPr lang="en-US" cap="none" sz="1400" b="0" i="0" u="none" baseline="0">
              <a:latin typeface="Arial"/>
              <a:ea typeface="Arial"/>
              <a:cs typeface="Arial"/>
            </a:rPr>
            <a:t>2400 m</a:t>
          </a:fld>
        </a:p>
      </cdr:txBody>
    </cdr:sp>
  </cdr:relSizeAnchor>
  <cdr:relSizeAnchor xmlns:cdr="http://schemas.openxmlformats.org/drawingml/2006/chartDrawing">
    <cdr:from>
      <cdr:x>0.7705</cdr:x>
      <cdr:y>0.036</cdr:y>
    </cdr:from>
    <cdr:to>
      <cdr:x>0.95275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4562475" y="114300"/>
          <a:ext cx="1076325" cy="3238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Altitude:</a:t>
          </a:r>
        </a:p>
      </cdr:txBody>
    </cdr:sp>
  </cdr:relSizeAnchor>
  <cdr:relSizeAnchor xmlns:cdr="http://schemas.openxmlformats.org/drawingml/2006/chartDrawing">
    <cdr:from>
      <cdr:x>0.05975</cdr:x>
      <cdr:y>0.009</cdr:y>
    </cdr:from>
    <cdr:to>
      <cdr:x>0.514</cdr:x>
      <cdr:y>0.2115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28575"/>
          <a:ext cx="2695575" cy="657225"/>
        </a:xfrm>
        <a:prstGeom prst="rect">
          <a:avLst/>
        </a:prstGeom>
        <a:solidFill>
          <a:srgbClr val="FFCC99"/>
        </a:solidFill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Comparaison des indications des trois types de profondimètres en altitude: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0</xdr:rowOff>
    </xdr:from>
    <xdr:to>
      <xdr:col>2</xdr:col>
      <xdr:colOff>95250</xdr:colOff>
      <xdr:row>54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01525"/>
          <a:ext cx="2990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2</xdr:col>
      <xdr:colOff>95250</xdr:colOff>
      <xdr:row>60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92025"/>
          <a:ext cx="2990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1371600</xdr:rowOff>
    </xdr:from>
    <xdr:to>
      <xdr:col>6</xdr:col>
      <xdr:colOff>476250</xdr:colOff>
      <xdr:row>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371600"/>
          <a:ext cx="73723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7</xdr:row>
      <xdr:rowOff>142875</xdr:rowOff>
    </xdr:from>
    <xdr:to>
      <xdr:col>6</xdr:col>
      <xdr:colOff>476250</xdr:colOff>
      <xdr:row>29</xdr:row>
      <xdr:rowOff>104775</xdr:rowOff>
    </xdr:to>
    <xdr:sp>
      <xdr:nvSpPr>
        <xdr:cNvPr id="4" name="Polygon 5"/>
        <xdr:cNvSpPr>
          <a:spLocks/>
        </xdr:cNvSpPr>
      </xdr:nvSpPr>
      <xdr:spPr>
        <a:xfrm>
          <a:off x="114300" y="3571875"/>
          <a:ext cx="7400925" cy="4152900"/>
        </a:xfrm>
        <a:custGeom>
          <a:pathLst>
            <a:path h="436" w="777">
              <a:moveTo>
                <a:pt x="0" y="19"/>
              </a:moveTo>
              <a:lnTo>
                <a:pt x="0" y="436"/>
              </a:lnTo>
              <a:lnTo>
                <a:pt x="777" y="436"/>
              </a:lnTo>
              <a:lnTo>
                <a:pt x="777" y="11"/>
              </a:lnTo>
              <a:cubicBezTo>
                <a:pt x="769" y="10"/>
                <a:pt x="767" y="6"/>
                <a:pt x="759" y="2"/>
              </a:cubicBezTo>
              <a:cubicBezTo>
                <a:pt x="756" y="1"/>
                <a:pt x="749" y="0"/>
                <a:pt x="749" y="0"/>
              </a:cubicBezTo>
              <a:cubicBezTo>
                <a:pt x="738" y="1"/>
                <a:pt x="729" y="2"/>
                <a:pt x="720" y="5"/>
              </a:cubicBezTo>
              <a:cubicBezTo>
                <a:pt x="716" y="6"/>
                <a:pt x="710" y="9"/>
                <a:pt x="710" y="9"/>
              </a:cubicBezTo>
              <a:cubicBezTo>
                <a:pt x="707" y="12"/>
                <a:pt x="702" y="9"/>
                <a:pt x="696" y="10"/>
              </a:cubicBezTo>
              <a:cubicBezTo>
                <a:pt x="692" y="13"/>
                <a:pt x="673" y="12"/>
                <a:pt x="673" y="12"/>
              </a:cubicBezTo>
              <a:cubicBezTo>
                <a:pt x="648" y="9"/>
                <a:pt x="641" y="7"/>
                <a:pt x="618" y="3"/>
              </a:cubicBezTo>
              <a:cubicBezTo>
                <a:pt x="616" y="3"/>
                <a:pt x="600" y="3"/>
                <a:pt x="595" y="6"/>
              </a:cubicBezTo>
              <a:cubicBezTo>
                <a:pt x="592" y="7"/>
                <a:pt x="585" y="10"/>
                <a:pt x="585" y="10"/>
              </a:cubicBezTo>
              <a:cubicBezTo>
                <a:pt x="575" y="20"/>
                <a:pt x="551" y="16"/>
                <a:pt x="533" y="18"/>
              </a:cubicBezTo>
              <a:cubicBezTo>
                <a:pt x="504" y="15"/>
                <a:pt x="498" y="15"/>
                <a:pt x="470" y="12"/>
              </a:cubicBezTo>
              <a:cubicBezTo>
                <a:pt x="462" y="12"/>
                <a:pt x="451" y="7"/>
                <a:pt x="443" y="8"/>
              </a:cubicBezTo>
              <a:cubicBezTo>
                <a:pt x="438" y="9"/>
                <a:pt x="428" y="11"/>
                <a:pt x="428" y="11"/>
              </a:cubicBezTo>
              <a:cubicBezTo>
                <a:pt x="421" y="16"/>
                <a:pt x="412" y="15"/>
                <a:pt x="403" y="17"/>
              </a:cubicBezTo>
              <a:cubicBezTo>
                <a:pt x="391" y="22"/>
                <a:pt x="388" y="15"/>
                <a:pt x="374" y="16"/>
              </a:cubicBezTo>
              <a:cubicBezTo>
                <a:pt x="358" y="15"/>
                <a:pt x="356" y="24"/>
                <a:pt x="343" y="20"/>
              </a:cubicBezTo>
              <a:cubicBezTo>
                <a:pt x="336" y="16"/>
                <a:pt x="326" y="12"/>
                <a:pt x="318" y="10"/>
              </a:cubicBezTo>
              <a:cubicBezTo>
                <a:pt x="313" y="10"/>
                <a:pt x="295" y="10"/>
                <a:pt x="289" y="14"/>
              </a:cubicBezTo>
              <a:cubicBezTo>
                <a:pt x="285" y="15"/>
                <a:pt x="279" y="18"/>
                <a:pt x="279" y="18"/>
              </a:cubicBezTo>
              <a:cubicBezTo>
                <a:pt x="274" y="24"/>
                <a:pt x="275" y="21"/>
                <a:pt x="267" y="24"/>
              </a:cubicBezTo>
              <a:cubicBezTo>
                <a:pt x="264" y="25"/>
                <a:pt x="265" y="22"/>
                <a:pt x="260" y="22"/>
              </a:cubicBezTo>
              <a:cubicBezTo>
                <a:pt x="255" y="22"/>
                <a:pt x="242" y="22"/>
                <a:pt x="236" y="22"/>
              </a:cubicBezTo>
              <a:cubicBezTo>
                <a:pt x="231" y="22"/>
                <a:pt x="221" y="24"/>
                <a:pt x="221" y="24"/>
              </a:cubicBezTo>
              <a:cubicBezTo>
                <a:pt x="215" y="19"/>
                <a:pt x="205" y="19"/>
                <a:pt x="197" y="15"/>
              </a:cubicBezTo>
              <a:cubicBezTo>
                <a:pt x="192" y="13"/>
                <a:pt x="179" y="13"/>
                <a:pt x="179" y="13"/>
              </a:cubicBezTo>
              <a:cubicBezTo>
                <a:pt x="136" y="15"/>
                <a:pt x="162" y="7"/>
                <a:pt x="143" y="15"/>
              </a:cubicBezTo>
              <a:cubicBezTo>
                <a:pt x="136" y="19"/>
                <a:pt x="120" y="17"/>
                <a:pt x="120" y="17"/>
              </a:cubicBezTo>
              <a:cubicBezTo>
                <a:pt x="99" y="16"/>
                <a:pt x="95" y="20"/>
                <a:pt x="82" y="11"/>
              </a:cubicBezTo>
              <a:cubicBezTo>
                <a:pt x="75" y="7"/>
                <a:pt x="59" y="6"/>
                <a:pt x="59" y="6"/>
              </a:cubicBezTo>
              <a:cubicBezTo>
                <a:pt x="41" y="7"/>
                <a:pt x="41" y="7"/>
                <a:pt x="36" y="18"/>
              </a:cubicBezTo>
              <a:cubicBezTo>
                <a:pt x="34" y="21"/>
                <a:pt x="16" y="17"/>
                <a:pt x="16" y="17"/>
              </a:cubicBezTo>
              <a:cubicBezTo>
                <a:pt x="10" y="15"/>
                <a:pt x="3" y="15"/>
                <a:pt x="0" y="19"/>
              </a:cubicBezTo>
              <a:close/>
            </a:path>
          </a:pathLst>
        </a:cu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5</xdr:row>
      <xdr:rowOff>9525</xdr:rowOff>
    </xdr:from>
    <xdr:to>
      <xdr:col>0</xdr:col>
      <xdr:colOff>1428750</xdr:colOff>
      <xdr:row>9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0" y="3057525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60</xdr:row>
      <xdr:rowOff>171450</xdr:rowOff>
    </xdr:from>
    <xdr:to>
      <xdr:col>6</xdr:col>
      <xdr:colOff>495300</xdr:colOff>
      <xdr:row>72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13706475"/>
          <a:ext cx="46005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7</xdr:row>
      <xdr:rowOff>152400</xdr:rowOff>
    </xdr:from>
    <xdr:to>
      <xdr:col>6</xdr:col>
      <xdr:colOff>476250</xdr:colOff>
      <xdr:row>29</xdr:row>
      <xdr:rowOff>171450</xdr:rowOff>
    </xdr:to>
    <xdr:sp>
      <xdr:nvSpPr>
        <xdr:cNvPr id="7" name="Polygon 8"/>
        <xdr:cNvSpPr>
          <a:spLocks/>
        </xdr:cNvSpPr>
      </xdr:nvSpPr>
      <xdr:spPr>
        <a:xfrm>
          <a:off x="104775" y="3581400"/>
          <a:ext cx="7410450" cy="4210050"/>
        </a:xfrm>
        <a:custGeom>
          <a:pathLst>
            <a:path h="442" w="778">
              <a:moveTo>
                <a:pt x="0" y="436"/>
              </a:moveTo>
              <a:lnTo>
                <a:pt x="0" y="98"/>
              </a:lnTo>
              <a:lnTo>
                <a:pt x="25" y="83"/>
              </a:lnTo>
              <a:lnTo>
                <a:pt x="44" y="91"/>
              </a:lnTo>
              <a:cubicBezTo>
                <a:pt x="67" y="92"/>
                <a:pt x="4" y="143"/>
                <a:pt x="23" y="150"/>
              </a:cubicBezTo>
              <a:cubicBezTo>
                <a:pt x="24" y="161"/>
                <a:pt x="4" y="219"/>
                <a:pt x="11" y="228"/>
              </a:cubicBezTo>
              <a:cubicBezTo>
                <a:pt x="21" y="235"/>
                <a:pt x="6" y="252"/>
                <a:pt x="18" y="258"/>
              </a:cubicBezTo>
              <a:cubicBezTo>
                <a:pt x="24" y="262"/>
                <a:pt x="9" y="319"/>
                <a:pt x="15" y="327"/>
              </a:cubicBezTo>
              <a:cubicBezTo>
                <a:pt x="18" y="336"/>
                <a:pt x="23" y="400"/>
                <a:pt x="32" y="405"/>
              </a:cubicBezTo>
              <a:cubicBezTo>
                <a:pt x="63" y="399"/>
                <a:pt x="57" y="437"/>
                <a:pt x="94" y="417"/>
              </a:cubicBezTo>
              <a:cubicBezTo>
                <a:pt x="95" y="426"/>
                <a:pt x="166" y="417"/>
                <a:pt x="170" y="425"/>
              </a:cubicBezTo>
              <a:cubicBezTo>
                <a:pt x="202" y="412"/>
                <a:pt x="228" y="380"/>
                <a:pt x="233" y="401"/>
              </a:cubicBezTo>
              <a:cubicBezTo>
                <a:pt x="241" y="442"/>
                <a:pt x="337" y="416"/>
                <a:pt x="387" y="418"/>
              </a:cubicBezTo>
              <a:cubicBezTo>
                <a:pt x="426" y="414"/>
                <a:pt x="449" y="408"/>
                <a:pt x="475" y="407"/>
              </a:cubicBezTo>
              <a:cubicBezTo>
                <a:pt x="501" y="406"/>
                <a:pt x="519" y="418"/>
                <a:pt x="545" y="410"/>
              </a:cubicBezTo>
              <a:cubicBezTo>
                <a:pt x="562" y="395"/>
                <a:pt x="622" y="373"/>
                <a:pt x="634" y="356"/>
              </a:cubicBezTo>
              <a:cubicBezTo>
                <a:pt x="646" y="348"/>
                <a:pt x="694" y="357"/>
                <a:pt x="713" y="349"/>
              </a:cubicBezTo>
              <a:cubicBezTo>
                <a:pt x="728" y="342"/>
                <a:pt x="640" y="299"/>
                <a:pt x="652" y="281"/>
              </a:cubicBezTo>
              <a:cubicBezTo>
                <a:pt x="659" y="265"/>
                <a:pt x="614" y="223"/>
                <a:pt x="620" y="208"/>
              </a:cubicBezTo>
              <a:cubicBezTo>
                <a:pt x="622" y="201"/>
                <a:pt x="695" y="134"/>
                <a:pt x="701" y="130"/>
              </a:cubicBezTo>
              <a:cubicBezTo>
                <a:pt x="712" y="120"/>
                <a:pt x="729" y="94"/>
                <a:pt x="730" y="80"/>
              </a:cubicBezTo>
              <a:cubicBezTo>
                <a:pt x="739" y="63"/>
                <a:pt x="721" y="41"/>
                <a:pt x="734" y="22"/>
              </a:cubicBezTo>
              <a:cubicBezTo>
                <a:pt x="735" y="0"/>
                <a:pt x="765" y="29"/>
                <a:pt x="774" y="18"/>
              </a:cubicBezTo>
              <a:cubicBezTo>
                <a:pt x="775" y="16"/>
                <a:pt x="778" y="12"/>
                <a:pt x="778" y="12"/>
              </a:cubicBezTo>
              <a:lnTo>
                <a:pt x="778" y="435"/>
              </a:lnTo>
              <a:lnTo>
                <a:pt x="0" y="436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180975</xdr:colOff>
      <xdr:row>8</xdr:row>
      <xdr:rowOff>152400</xdr:rowOff>
    </xdr:from>
    <xdr:to>
      <xdr:col>0</xdr:col>
      <xdr:colOff>504825</xdr:colOff>
      <xdr:row>26</xdr:row>
      <xdr:rowOff>133350</xdr:rowOff>
    </xdr:to>
    <xdr:sp textlink="$B$46">
      <xdr:nvSpPr>
        <xdr:cNvPr id="8" name="AutoShape 9"/>
        <xdr:cNvSpPr>
          <a:spLocks/>
        </xdr:cNvSpPr>
      </xdr:nvSpPr>
      <xdr:spPr>
        <a:xfrm rot="16200000">
          <a:off x="180975" y="3771900"/>
          <a:ext cx="323850" cy="3409950"/>
        </a:xfrm>
        <a:prstGeom prst="leftRightArrowCallout">
          <a:avLst>
            <a:gd name="adj1" fmla="val -6421"/>
            <a:gd name="adj2" fmla="val -46342"/>
            <a:gd name="adj3" fmla="val -556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 m</a:t>
          </a:r>
        </a:p>
      </xdr:txBody>
    </xdr:sp>
    <xdr:clientData/>
  </xdr:twoCellAnchor>
  <xdr:twoCellAnchor>
    <xdr:from>
      <xdr:col>34</xdr:col>
      <xdr:colOff>28575</xdr:colOff>
      <xdr:row>71</xdr:row>
      <xdr:rowOff>180975</xdr:rowOff>
    </xdr:from>
    <xdr:to>
      <xdr:col>50</xdr:col>
      <xdr:colOff>142875</xdr:colOff>
      <xdr:row>90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6003250" y="15811500"/>
          <a:ext cx="10934700" cy="3838575"/>
        </a:xfrm>
        <a:prstGeom prst="rect">
          <a:avLst/>
        </a:prstGeom>
        <a:noFill/>
        <a:ln w="762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'immersion  10 h 00, la pronfondeur maxi est de 27 mètres et le temps passé au fond sera de 32 minutes.</a:t>
          </a:r>
        </a:p>
      </xdr:txBody>
    </xdr:sp>
    <xdr:clientData/>
  </xdr:twoCellAnchor>
  <xdr:twoCellAnchor>
    <xdr:from>
      <xdr:col>0</xdr:col>
      <xdr:colOff>0</xdr:colOff>
      <xdr:row>55</xdr:row>
      <xdr:rowOff>180975</xdr:rowOff>
    </xdr:from>
    <xdr:to>
      <xdr:col>0</xdr:col>
      <xdr:colOff>381000</xdr:colOff>
      <xdr:row>57</xdr:row>
      <xdr:rowOff>180975</xdr:rowOff>
    </xdr:to>
    <xdr:sp>
      <xdr:nvSpPr>
        <xdr:cNvPr id="10" name="Oval 14"/>
        <xdr:cNvSpPr>
          <a:spLocks/>
        </xdr:cNvSpPr>
      </xdr:nvSpPr>
      <xdr:spPr>
        <a:xfrm>
          <a:off x="0" y="12763500"/>
          <a:ext cx="381000" cy="381000"/>
        </a:xfrm>
        <a:prstGeom prst="ellips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48</xdr:row>
      <xdr:rowOff>38100</xdr:rowOff>
    </xdr:from>
    <xdr:to>
      <xdr:col>1</xdr:col>
      <xdr:colOff>352425</xdr:colOff>
      <xdr:row>56</xdr:row>
      <xdr:rowOff>28575</xdr:rowOff>
    </xdr:to>
    <xdr:sp>
      <xdr:nvSpPr>
        <xdr:cNvPr id="11" name="AutoShape 15"/>
        <xdr:cNvSpPr>
          <a:spLocks/>
        </xdr:cNvSpPr>
      </xdr:nvSpPr>
      <xdr:spPr>
        <a:xfrm rot="16200000">
          <a:off x="57150" y="11287125"/>
          <a:ext cx="2514600" cy="1514475"/>
        </a:xfrm>
        <a:prstGeom prst="curvedConnector3">
          <a:avLst>
            <a:gd name="adj1" fmla="val 1574"/>
            <a:gd name="adj2" fmla="val -559092"/>
            <a:gd name="adj3" fmla="val -53773"/>
          </a:avLst>
        </a:prstGeom>
        <a:noFill/>
        <a:ln w="38100" cmpd="sng">
          <a:solidFill>
            <a:srgbClr val="FF66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2209800</xdr:colOff>
      <xdr:row>46</xdr:row>
      <xdr:rowOff>180975</xdr:rowOff>
    </xdr:from>
    <xdr:to>
      <xdr:col>2</xdr:col>
      <xdr:colOff>28575</xdr:colOff>
      <xdr:row>48</xdr:row>
      <xdr:rowOff>19050</xdr:rowOff>
    </xdr:to>
    <xdr:sp>
      <xdr:nvSpPr>
        <xdr:cNvPr id="12" name="Rectangle 16"/>
        <xdr:cNvSpPr>
          <a:spLocks/>
        </xdr:cNvSpPr>
      </xdr:nvSpPr>
      <xdr:spPr>
        <a:xfrm>
          <a:off x="2209800" y="11049000"/>
          <a:ext cx="714375" cy="219075"/>
        </a:xfrm>
        <a:prstGeom prst="rect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48</xdr:row>
      <xdr:rowOff>38100</xdr:rowOff>
    </xdr:from>
    <xdr:to>
      <xdr:col>5</xdr:col>
      <xdr:colOff>314325</xdr:colOff>
      <xdr:row>57</xdr:row>
      <xdr:rowOff>0</xdr:rowOff>
    </xdr:to>
    <xdr:sp>
      <xdr:nvSpPr>
        <xdr:cNvPr id="13" name="AutoShape 17"/>
        <xdr:cNvSpPr>
          <a:spLocks/>
        </xdr:cNvSpPr>
      </xdr:nvSpPr>
      <xdr:spPr>
        <a:xfrm rot="16200000">
          <a:off x="2095500" y="11287125"/>
          <a:ext cx="4629150" cy="1676400"/>
        </a:xfrm>
        <a:prstGeom prst="curvedConnector3">
          <a:avLst>
            <a:gd name="adj1" fmla="val -569"/>
            <a:gd name="adj2" fmla="val -330041"/>
            <a:gd name="adj3" fmla="val -175000"/>
          </a:avLst>
        </a:prstGeom>
        <a:noFill/>
        <a:ln w="38100" cmpd="sng">
          <a:solidFill>
            <a:srgbClr val="FF00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2257425</xdr:colOff>
      <xdr:row>46</xdr:row>
      <xdr:rowOff>180975</xdr:rowOff>
    </xdr:from>
    <xdr:to>
      <xdr:col>6</xdr:col>
      <xdr:colOff>9525</xdr:colOff>
      <xdr:row>48</xdr:row>
      <xdr:rowOff>19050</xdr:rowOff>
    </xdr:to>
    <xdr:sp>
      <xdr:nvSpPr>
        <xdr:cNvPr id="14" name="Rectangle 18"/>
        <xdr:cNvSpPr>
          <a:spLocks/>
        </xdr:cNvSpPr>
      </xdr:nvSpPr>
      <xdr:spPr>
        <a:xfrm>
          <a:off x="6400800" y="11049000"/>
          <a:ext cx="647700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180975</xdr:rowOff>
    </xdr:from>
    <xdr:to>
      <xdr:col>6</xdr:col>
      <xdr:colOff>38100</xdr:colOff>
      <xdr:row>45</xdr:row>
      <xdr:rowOff>19050</xdr:rowOff>
    </xdr:to>
    <xdr:sp>
      <xdr:nvSpPr>
        <xdr:cNvPr id="15" name="Rectangle 20"/>
        <xdr:cNvSpPr>
          <a:spLocks/>
        </xdr:cNvSpPr>
      </xdr:nvSpPr>
      <xdr:spPr>
        <a:xfrm>
          <a:off x="6419850" y="10477500"/>
          <a:ext cx="657225" cy="219075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44</xdr:row>
      <xdr:rowOff>104775</xdr:rowOff>
    </xdr:from>
    <xdr:to>
      <xdr:col>4</xdr:col>
      <xdr:colOff>2257425</xdr:colOff>
      <xdr:row>57</xdr:row>
      <xdr:rowOff>66675</xdr:rowOff>
    </xdr:to>
    <xdr:sp>
      <xdr:nvSpPr>
        <xdr:cNvPr id="16" name="AutoShape 21"/>
        <xdr:cNvSpPr>
          <a:spLocks/>
        </xdr:cNvSpPr>
      </xdr:nvSpPr>
      <xdr:spPr>
        <a:xfrm rot="16200000">
          <a:off x="2638425" y="10591800"/>
          <a:ext cx="3762375" cy="2438400"/>
        </a:xfrm>
        <a:prstGeom prst="curvedConnector2">
          <a:avLst>
            <a:gd name="adj1" fmla="val -158203"/>
            <a:gd name="adj2" fmla="val -396328"/>
            <a:gd name="adj3" fmla="val -158203"/>
          </a:avLst>
        </a:prstGeom>
        <a:noFill/>
        <a:ln w="38100" cmpd="sng">
          <a:solidFill>
            <a:srgbClr val="3366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180975</xdr:rowOff>
    </xdr:from>
    <xdr:to>
      <xdr:col>3</xdr:col>
      <xdr:colOff>9525</xdr:colOff>
      <xdr:row>45</xdr:row>
      <xdr:rowOff>19050</xdr:rowOff>
    </xdr:to>
    <xdr:sp>
      <xdr:nvSpPr>
        <xdr:cNvPr id="17" name="Rectangle 22"/>
        <xdr:cNvSpPr>
          <a:spLocks/>
        </xdr:cNvSpPr>
      </xdr:nvSpPr>
      <xdr:spPr>
        <a:xfrm>
          <a:off x="2695575" y="10477500"/>
          <a:ext cx="809625" cy="219075"/>
        </a:xfrm>
        <a:prstGeom prst="rec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51</xdr:row>
      <xdr:rowOff>161925</xdr:rowOff>
    </xdr:from>
    <xdr:to>
      <xdr:col>0</xdr:col>
      <xdr:colOff>838200</xdr:colOff>
      <xdr:row>57</xdr:row>
      <xdr:rowOff>123825</xdr:rowOff>
    </xdr:to>
    <xdr:sp>
      <xdr:nvSpPr>
        <xdr:cNvPr id="18" name="AutoShape 23"/>
        <xdr:cNvSpPr>
          <a:spLocks/>
        </xdr:cNvSpPr>
      </xdr:nvSpPr>
      <xdr:spPr>
        <a:xfrm flipH="1" flipV="1">
          <a:off x="523875" y="11982450"/>
          <a:ext cx="314325" cy="1104900"/>
        </a:xfrm>
        <a:prstGeom prst="curvedConnector4">
          <a:avLst>
            <a:gd name="adj1" fmla="val -113634"/>
            <a:gd name="adj2" fmla="val 12930"/>
            <a:gd name="adj3" fmla="val 216666"/>
          </a:avLst>
        </a:prstGeom>
        <a:noFill/>
        <a:ln w="38100" cmpd="sng">
          <a:solidFill>
            <a:srgbClr val="969696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19050</xdr:colOff>
      <xdr:row>0</xdr:row>
      <xdr:rowOff>1943100</xdr:rowOff>
    </xdr:from>
    <xdr:to>
      <xdr:col>0</xdr:col>
      <xdr:colOff>1905000</xdr:colOff>
      <xdr:row>0</xdr:row>
      <xdr:rowOff>2276475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9050" y="1943100"/>
          <a:ext cx="1885950" cy="333375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Plongée en altitude:</a:t>
          </a:r>
        </a:p>
      </xdr:txBody>
    </xdr:sp>
    <xdr:clientData/>
  </xdr:twoCellAnchor>
  <xdr:twoCellAnchor>
    <xdr:from>
      <xdr:col>0</xdr:col>
      <xdr:colOff>19050</xdr:colOff>
      <xdr:row>73</xdr:row>
      <xdr:rowOff>0</xdr:rowOff>
    </xdr:from>
    <xdr:to>
      <xdr:col>6</xdr:col>
      <xdr:colOff>561975</xdr:colOff>
      <xdr:row>73</xdr:row>
      <xdr:rowOff>0</xdr:rowOff>
    </xdr:to>
    <xdr:sp>
      <xdr:nvSpPr>
        <xdr:cNvPr id="20" name="Line 25"/>
        <xdr:cNvSpPr>
          <a:spLocks/>
        </xdr:cNvSpPr>
      </xdr:nvSpPr>
      <xdr:spPr>
        <a:xfrm>
          <a:off x="19050" y="16011525"/>
          <a:ext cx="7581900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49</xdr:row>
      <xdr:rowOff>0</xdr:rowOff>
    </xdr:from>
    <xdr:to>
      <xdr:col>0</xdr:col>
      <xdr:colOff>895350</xdr:colOff>
      <xdr:row>51</xdr:row>
      <xdr:rowOff>152400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152400" y="11439525"/>
          <a:ext cx="742950" cy="533400"/>
        </a:xfrm>
        <a:prstGeom prst="rect">
          <a:avLst/>
        </a:prstGeom>
        <a:solidFill>
          <a:srgbClr val="C0C0C0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 min arrondi à 15 min</a:t>
          </a:r>
        </a:p>
      </xdr:txBody>
    </xdr:sp>
    <xdr:clientData/>
  </xdr:twoCellAnchor>
  <xdr:twoCellAnchor editAs="absolute">
    <xdr:from>
      <xdr:col>0</xdr:col>
      <xdr:colOff>590550</xdr:colOff>
      <xdr:row>3</xdr:row>
      <xdr:rowOff>85725</xdr:rowOff>
    </xdr:from>
    <xdr:to>
      <xdr:col>0</xdr:col>
      <xdr:colOff>1200150</xdr:colOff>
      <xdr:row>5</xdr:row>
      <xdr:rowOff>9525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590550" y="2752725"/>
          <a:ext cx="609600" cy="304800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heure d'immersion</a:t>
          </a:r>
        </a:p>
      </xdr:txBody>
    </xdr:sp>
    <xdr:clientData/>
  </xdr:twoCellAnchor>
  <xdr:twoCellAnchor>
    <xdr:from>
      <xdr:col>2</xdr:col>
      <xdr:colOff>190500</xdr:colOff>
      <xdr:row>58</xdr:row>
      <xdr:rowOff>28575</xdr:rowOff>
    </xdr:from>
    <xdr:to>
      <xdr:col>2</xdr:col>
      <xdr:colOff>419100</xdr:colOff>
      <xdr:row>70</xdr:row>
      <xdr:rowOff>57150</xdr:rowOff>
    </xdr:to>
    <xdr:sp>
      <xdr:nvSpPr>
        <xdr:cNvPr id="23" name="AutoShape 47"/>
        <xdr:cNvSpPr>
          <a:spLocks/>
        </xdr:cNvSpPr>
      </xdr:nvSpPr>
      <xdr:spPr>
        <a:xfrm>
          <a:off x="3086100" y="13182600"/>
          <a:ext cx="228600" cy="2314575"/>
        </a:xfrm>
        <a:prstGeom prst="curvedConnector2">
          <a:avLst>
            <a:gd name="adj1" fmla="val -1400000"/>
            <a:gd name="adj2" fmla="val -619546"/>
            <a:gd name="adj3" fmla="val -1400000"/>
          </a:avLst>
        </a:prstGeom>
        <a:noFill/>
        <a:ln w="38100" cmpd="sng">
          <a:solidFill>
            <a:srgbClr val="FF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70</xdr:row>
      <xdr:rowOff>85725</xdr:rowOff>
    </xdr:from>
    <xdr:to>
      <xdr:col>6</xdr:col>
      <xdr:colOff>600075</xdr:colOff>
      <xdr:row>72</xdr:row>
      <xdr:rowOff>85725</xdr:rowOff>
    </xdr:to>
    <xdr:grpSp>
      <xdr:nvGrpSpPr>
        <xdr:cNvPr id="24" name="Group 48"/>
        <xdr:cNvGrpSpPr>
          <a:grpSpLocks/>
        </xdr:cNvGrpSpPr>
      </xdr:nvGrpSpPr>
      <xdr:grpSpPr>
        <a:xfrm>
          <a:off x="3105150" y="15525750"/>
          <a:ext cx="4533900" cy="381000"/>
          <a:chOff x="373" y="1936"/>
          <a:chExt cx="435" cy="40"/>
        </a:xfrm>
        <a:solidFill>
          <a:srgbClr val="FFFFFF"/>
        </a:solidFill>
      </xdr:grpSpPr>
      <xdr:sp>
        <xdr:nvSpPr>
          <xdr:cNvPr id="25" name="Rectangle 49"/>
          <xdr:cNvSpPr>
            <a:spLocks/>
          </xdr:cNvSpPr>
        </xdr:nvSpPr>
        <xdr:spPr>
          <a:xfrm>
            <a:off x="373" y="1946"/>
            <a:ext cx="435" cy="20"/>
          </a:xfrm>
          <a:prstGeom prst="rect">
            <a:avLst/>
          </a:prstGeom>
          <a:noFill/>
          <a:ln w="57150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50"/>
          <xdr:cNvSpPr>
            <a:spLocks/>
          </xdr:cNvSpPr>
        </xdr:nvSpPr>
        <xdr:spPr>
          <a:xfrm>
            <a:off x="373" y="1936"/>
            <a:ext cx="40" cy="4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409575</xdr:colOff>
      <xdr:row>9</xdr:row>
      <xdr:rowOff>85725</xdr:rowOff>
    </xdr:from>
    <xdr:to>
      <xdr:col>6</xdr:col>
      <xdr:colOff>133350</xdr:colOff>
      <xdr:row>10</xdr:row>
      <xdr:rowOff>85725</xdr:rowOff>
    </xdr:to>
    <xdr:sp>
      <xdr:nvSpPr>
        <xdr:cNvPr id="27" name="TextBox 51"/>
        <xdr:cNvSpPr txBox="1">
          <a:spLocks noChangeArrowheads="1"/>
        </xdr:cNvSpPr>
      </xdr:nvSpPr>
      <xdr:spPr>
        <a:xfrm>
          <a:off x="6819900" y="3895725"/>
          <a:ext cx="352425" cy="190500"/>
        </a:xfrm>
        <a:prstGeom prst="rect">
          <a:avLst/>
        </a:prstGeom>
        <a:solidFill>
          <a:srgbClr val="CCFFCC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30s</a:t>
          </a:r>
        </a:p>
      </xdr:txBody>
    </xdr:sp>
    <xdr:clientData/>
  </xdr:twoCellAnchor>
  <xdr:twoCellAnchor editAs="absolute">
    <xdr:from>
      <xdr:col>4</xdr:col>
      <xdr:colOff>590550</xdr:colOff>
      <xdr:row>9</xdr:row>
      <xdr:rowOff>133350</xdr:rowOff>
    </xdr:from>
    <xdr:to>
      <xdr:col>4</xdr:col>
      <xdr:colOff>895350</xdr:colOff>
      <xdr:row>10</xdr:row>
      <xdr:rowOff>104775</xdr:rowOff>
    </xdr:to>
    <xdr:sp>
      <xdr:nvSpPr>
        <xdr:cNvPr id="28" name="TextBox 52"/>
        <xdr:cNvSpPr txBox="1">
          <a:spLocks noChangeArrowheads="1"/>
        </xdr:cNvSpPr>
      </xdr:nvSpPr>
      <xdr:spPr>
        <a:xfrm>
          <a:off x="4733925" y="3943350"/>
          <a:ext cx="3048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palier</a:t>
          </a:r>
        </a:p>
      </xdr:txBody>
    </xdr:sp>
    <xdr:clientData/>
  </xdr:twoCellAnchor>
  <xdr:twoCellAnchor editAs="absolute">
    <xdr:from>
      <xdr:col>2</xdr:col>
      <xdr:colOff>485775</xdr:colOff>
      <xdr:row>19</xdr:row>
      <xdr:rowOff>123825</xdr:rowOff>
    </xdr:from>
    <xdr:to>
      <xdr:col>3</xdr:col>
      <xdr:colOff>561975</xdr:colOff>
      <xdr:row>22</xdr:row>
      <xdr:rowOff>57150</xdr:rowOff>
    </xdr:to>
    <xdr:sp>
      <xdr:nvSpPr>
        <xdr:cNvPr id="29" name="TextBox 54"/>
        <xdr:cNvSpPr txBox="1">
          <a:spLocks noChangeArrowheads="1"/>
        </xdr:cNvSpPr>
      </xdr:nvSpPr>
      <xdr:spPr>
        <a:xfrm>
          <a:off x="3381375" y="5838825"/>
          <a:ext cx="676275" cy="504825"/>
        </a:xfrm>
        <a:prstGeom prst="rect">
          <a:avLst/>
        </a:prstGeom>
        <a:solidFill>
          <a:srgbClr val="99CCFF"/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vitesse de remontée au palier :</a:t>
          </a:r>
        </a:p>
      </xdr:txBody>
    </xdr:sp>
    <xdr:clientData/>
  </xdr:twoCellAnchor>
  <xdr:twoCellAnchor editAs="absolute">
    <xdr:from>
      <xdr:col>4</xdr:col>
      <xdr:colOff>2066925</xdr:colOff>
      <xdr:row>4</xdr:row>
      <xdr:rowOff>19050</xdr:rowOff>
    </xdr:from>
    <xdr:to>
      <xdr:col>5</xdr:col>
      <xdr:colOff>523875</xdr:colOff>
      <xdr:row>5</xdr:row>
      <xdr:rowOff>133350</xdr:rowOff>
    </xdr:to>
    <xdr:sp>
      <xdr:nvSpPr>
        <xdr:cNvPr id="30" name="TextBox 55"/>
        <xdr:cNvSpPr txBox="1">
          <a:spLocks noChangeArrowheads="1"/>
        </xdr:cNvSpPr>
      </xdr:nvSpPr>
      <xdr:spPr>
        <a:xfrm>
          <a:off x="6210300" y="2876550"/>
          <a:ext cx="723900" cy="304800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Heure de sortie arrondie</a:t>
          </a:r>
        </a:p>
      </xdr:txBody>
    </xdr:sp>
    <xdr:clientData/>
  </xdr:twoCellAnchor>
  <xdr:twoCellAnchor editAs="absolute">
    <xdr:from>
      <xdr:col>0</xdr:col>
      <xdr:colOff>552450</xdr:colOff>
      <xdr:row>2</xdr:row>
      <xdr:rowOff>9525</xdr:rowOff>
    </xdr:from>
    <xdr:to>
      <xdr:col>0</xdr:col>
      <xdr:colOff>552450</xdr:colOff>
      <xdr:row>27</xdr:row>
      <xdr:rowOff>95250</xdr:rowOff>
    </xdr:to>
    <xdr:sp>
      <xdr:nvSpPr>
        <xdr:cNvPr id="31" name="AutoShape 57"/>
        <xdr:cNvSpPr>
          <a:spLocks/>
        </xdr:cNvSpPr>
      </xdr:nvSpPr>
      <xdr:spPr>
        <a:xfrm>
          <a:off x="552450" y="2486025"/>
          <a:ext cx="0" cy="4848225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381000</xdr:colOff>
      <xdr:row>6</xdr:row>
      <xdr:rowOff>95250</xdr:rowOff>
    </xdr:from>
    <xdr:to>
      <xdr:col>1</xdr:col>
      <xdr:colOff>381000</xdr:colOff>
      <xdr:row>26</xdr:row>
      <xdr:rowOff>152400</xdr:rowOff>
    </xdr:to>
    <xdr:sp>
      <xdr:nvSpPr>
        <xdr:cNvPr id="32" name="AutoShape 58"/>
        <xdr:cNvSpPr>
          <a:spLocks/>
        </xdr:cNvSpPr>
      </xdr:nvSpPr>
      <xdr:spPr>
        <a:xfrm>
          <a:off x="2600325" y="3333750"/>
          <a:ext cx="0" cy="386715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1714500</xdr:colOff>
      <xdr:row>49</xdr:row>
      <xdr:rowOff>95250</xdr:rowOff>
    </xdr:from>
    <xdr:to>
      <xdr:col>6</xdr:col>
      <xdr:colOff>76200</xdr:colOff>
      <xdr:row>59</xdr:row>
      <xdr:rowOff>57150</xdr:rowOff>
    </xdr:to>
    <xdr:sp>
      <xdr:nvSpPr>
        <xdr:cNvPr id="33" name="AutoShape 59"/>
        <xdr:cNvSpPr>
          <a:spLocks/>
        </xdr:cNvSpPr>
      </xdr:nvSpPr>
      <xdr:spPr>
        <a:xfrm rot="5400000" flipH="1" flipV="1">
          <a:off x="1714500" y="11534775"/>
          <a:ext cx="5400675" cy="1866900"/>
        </a:xfrm>
        <a:prstGeom prst="curvedConnector4">
          <a:avLst>
            <a:gd name="adj1" fmla="val -60712"/>
            <a:gd name="adj2" fmla="val 53879"/>
            <a:gd name="adj3" fmla="val 41837"/>
          </a:avLst>
        </a:prstGeom>
        <a:noFill/>
        <a:ln w="38100" cmpd="sng">
          <a:solidFill>
            <a:srgbClr val="FF00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2238375</xdr:colOff>
      <xdr:row>48</xdr:row>
      <xdr:rowOff>171450</xdr:rowOff>
    </xdr:from>
    <xdr:to>
      <xdr:col>6</xdr:col>
      <xdr:colOff>57150</xdr:colOff>
      <xdr:row>50</xdr:row>
      <xdr:rowOff>9525</xdr:rowOff>
    </xdr:to>
    <xdr:sp>
      <xdr:nvSpPr>
        <xdr:cNvPr id="34" name="Rectangle 60"/>
        <xdr:cNvSpPr>
          <a:spLocks/>
        </xdr:cNvSpPr>
      </xdr:nvSpPr>
      <xdr:spPr>
        <a:xfrm>
          <a:off x="6381750" y="11420475"/>
          <a:ext cx="714375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44</xdr:row>
      <xdr:rowOff>104775</xdr:rowOff>
    </xdr:from>
    <xdr:to>
      <xdr:col>1</xdr:col>
      <xdr:colOff>457200</xdr:colOff>
      <xdr:row>48</xdr:row>
      <xdr:rowOff>180975</xdr:rowOff>
    </xdr:to>
    <xdr:sp>
      <xdr:nvSpPr>
        <xdr:cNvPr id="35" name="AutoShape 61"/>
        <xdr:cNvSpPr>
          <a:spLocks/>
        </xdr:cNvSpPr>
      </xdr:nvSpPr>
      <xdr:spPr>
        <a:xfrm rot="10800000" flipV="1">
          <a:off x="523875" y="10591800"/>
          <a:ext cx="2152650" cy="838200"/>
        </a:xfrm>
        <a:prstGeom prst="curvedConnector2">
          <a:avLst>
            <a:gd name="adj1" fmla="val -174337"/>
            <a:gd name="adj2" fmla="val 1144319"/>
            <a:gd name="adj3" fmla="val -174337"/>
          </a:avLst>
        </a:prstGeom>
        <a:noFill/>
        <a:ln w="38100" cmpd="sng">
          <a:solidFill>
            <a:srgbClr val="969696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571500</xdr:colOff>
      <xdr:row>8</xdr:row>
      <xdr:rowOff>19050</xdr:rowOff>
    </xdr:from>
    <xdr:to>
      <xdr:col>5</xdr:col>
      <xdr:colOff>581025</xdr:colOff>
      <xdr:row>26</xdr:row>
      <xdr:rowOff>161925</xdr:rowOff>
    </xdr:to>
    <xdr:sp>
      <xdr:nvSpPr>
        <xdr:cNvPr id="36" name="Polygon 64"/>
        <xdr:cNvSpPr>
          <a:spLocks/>
        </xdr:cNvSpPr>
      </xdr:nvSpPr>
      <xdr:spPr>
        <a:xfrm>
          <a:off x="571500" y="3638550"/>
          <a:ext cx="6419850" cy="3571875"/>
        </a:xfrm>
        <a:custGeom>
          <a:pathLst>
            <a:path h="375" w="674">
              <a:moveTo>
                <a:pt x="0" y="13"/>
              </a:moveTo>
              <a:lnTo>
                <a:pt x="35" y="375"/>
              </a:lnTo>
              <a:lnTo>
                <a:pt x="214" y="375"/>
              </a:lnTo>
              <a:lnTo>
                <a:pt x="251" y="173"/>
              </a:lnTo>
              <a:lnTo>
                <a:pt x="282" y="170"/>
              </a:lnTo>
              <a:lnTo>
                <a:pt x="296" y="114"/>
              </a:lnTo>
              <a:lnTo>
                <a:pt x="349" y="114"/>
              </a:lnTo>
              <a:lnTo>
                <a:pt x="377" y="53"/>
              </a:lnTo>
              <a:lnTo>
                <a:pt x="641" y="54"/>
              </a:lnTo>
              <a:lnTo>
                <a:pt x="674" y="0"/>
              </a:lnTo>
            </a:path>
          </a:pathLst>
        </a:custGeom>
        <a:noFill/>
        <a:ln w="381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1485900</xdr:colOff>
      <xdr:row>10</xdr:row>
      <xdr:rowOff>180975</xdr:rowOff>
    </xdr:from>
    <xdr:to>
      <xdr:col>5</xdr:col>
      <xdr:colOff>0</xdr:colOff>
      <xdr:row>13</xdr:row>
      <xdr:rowOff>66675</xdr:rowOff>
    </xdr:to>
    <xdr:pic>
      <xdr:nvPicPr>
        <xdr:cNvPr id="37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41814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419100</xdr:colOff>
      <xdr:row>26</xdr:row>
      <xdr:rowOff>161925</xdr:rowOff>
    </xdr:from>
    <xdr:to>
      <xdr:col>0</xdr:col>
      <xdr:colOff>933450</xdr:colOff>
      <xdr:row>26</xdr:row>
      <xdr:rowOff>161925</xdr:rowOff>
    </xdr:to>
    <xdr:sp>
      <xdr:nvSpPr>
        <xdr:cNvPr id="38" name="Line 79"/>
        <xdr:cNvSpPr>
          <a:spLocks/>
        </xdr:cNvSpPr>
      </xdr:nvSpPr>
      <xdr:spPr>
        <a:xfrm flipH="1">
          <a:off x="419100" y="7210425"/>
          <a:ext cx="51435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171450</xdr:colOff>
      <xdr:row>16</xdr:row>
      <xdr:rowOff>180975</xdr:rowOff>
    </xdr:from>
    <xdr:to>
      <xdr:col>2</xdr:col>
      <xdr:colOff>171450</xdr:colOff>
      <xdr:row>27</xdr:row>
      <xdr:rowOff>0</xdr:rowOff>
    </xdr:to>
    <xdr:sp>
      <xdr:nvSpPr>
        <xdr:cNvPr id="39" name="Line 80"/>
        <xdr:cNvSpPr>
          <a:spLocks/>
        </xdr:cNvSpPr>
      </xdr:nvSpPr>
      <xdr:spPr>
        <a:xfrm>
          <a:off x="3067050" y="5324475"/>
          <a:ext cx="0" cy="1914525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581025</xdr:colOff>
      <xdr:row>1</xdr:row>
      <xdr:rowOff>142875</xdr:rowOff>
    </xdr:from>
    <xdr:to>
      <xdr:col>5</xdr:col>
      <xdr:colOff>581025</xdr:colOff>
      <xdr:row>8</xdr:row>
      <xdr:rowOff>19050</xdr:rowOff>
    </xdr:to>
    <xdr:sp>
      <xdr:nvSpPr>
        <xdr:cNvPr id="40" name="Line 82"/>
        <xdr:cNvSpPr>
          <a:spLocks/>
        </xdr:cNvSpPr>
      </xdr:nvSpPr>
      <xdr:spPr>
        <a:xfrm flipV="1">
          <a:off x="6991350" y="2428875"/>
          <a:ext cx="0" cy="1209675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476250</xdr:colOff>
      <xdr:row>6</xdr:row>
      <xdr:rowOff>57150</xdr:rowOff>
    </xdr:from>
    <xdr:to>
      <xdr:col>4</xdr:col>
      <xdr:colOff>476250</xdr:colOff>
      <xdr:row>11</xdr:row>
      <xdr:rowOff>180975</xdr:rowOff>
    </xdr:to>
    <xdr:sp>
      <xdr:nvSpPr>
        <xdr:cNvPr id="41" name="Line 83"/>
        <xdr:cNvSpPr>
          <a:spLocks/>
        </xdr:cNvSpPr>
      </xdr:nvSpPr>
      <xdr:spPr>
        <a:xfrm flipV="1">
          <a:off x="4619625" y="3295650"/>
          <a:ext cx="0" cy="1076325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1914525</xdr:colOff>
      <xdr:row>24</xdr:row>
      <xdr:rowOff>57150</xdr:rowOff>
    </xdr:from>
    <xdr:to>
      <xdr:col>1</xdr:col>
      <xdr:colOff>266700</xdr:colOff>
      <xdr:row>25</xdr:row>
      <xdr:rowOff>19050</xdr:rowOff>
    </xdr:to>
    <xdr:sp textlink="$K$55">
      <xdr:nvSpPr>
        <xdr:cNvPr id="42" name="TextBox 86"/>
        <xdr:cNvSpPr txBox="1">
          <a:spLocks noChangeArrowheads="1"/>
        </xdr:cNvSpPr>
      </xdr:nvSpPr>
      <xdr:spPr>
        <a:xfrm>
          <a:off x="1914525" y="6724650"/>
          <a:ext cx="571500" cy="152400"/>
        </a:xfrm>
        <a:prstGeom prst="rect">
          <a:avLst/>
        </a:prstGeom>
        <a:solidFill>
          <a:srgbClr val="CC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fld id="{f15dab90-35c0-499c-ae4d-05c021acd7e1}" type="TxLink">
            <a:rPr lang="en-US" cap="none" sz="800" b="0" i="0" u="none" baseline="0">
              <a:latin typeface="Arial"/>
              <a:ea typeface="Arial"/>
              <a:cs typeface="Arial"/>
            </a:rPr>
            <a:t>2 min 34 s</a:t>
          </a:fld>
        </a:p>
      </xdr:txBody>
    </xdr:sp>
    <xdr:clientData/>
  </xdr:twoCellAnchor>
  <xdr:twoCellAnchor editAs="absolute">
    <xdr:from>
      <xdr:col>1</xdr:col>
      <xdr:colOff>28575</xdr:colOff>
      <xdr:row>20</xdr:row>
      <xdr:rowOff>19050</xdr:rowOff>
    </xdr:from>
    <xdr:to>
      <xdr:col>1</xdr:col>
      <xdr:colOff>304800</xdr:colOff>
      <xdr:row>22</xdr:row>
      <xdr:rowOff>95250</xdr:rowOff>
    </xdr:to>
    <xdr:sp>
      <xdr:nvSpPr>
        <xdr:cNvPr id="43" name="AutoShape 87"/>
        <xdr:cNvSpPr>
          <a:spLocks/>
        </xdr:cNvSpPr>
      </xdr:nvSpPr>
      <xdr:spPr>
        <a:xfrm rot="16349373">
          <a:off x="2247900" y="5924550"/>
          <a:ext cx="276225" cy="457200"/>
        </a:xfrm>
        <a:prstGeom prst="stripedRightArrow">
          <a:avLst/>
        </a:prstGeom>
        <a:solidFill>
          <a:srgbClr val="CC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21</xdr:row>
      <xdr:rowOff>142875</xdr:rowOff>
    </xdr:from>
    <xdr:to>
      <xdr:col>2</xdr:col>
      <xdr:colOff>352425</xdr:colOff>
      <xdr:row>22</xdr:row>
      <xdr:rowOff>104775</xdr:rowOff>
    </xdr:to>
    <xdr:sp textlink="$F$56">
      <xdr:nvSpPr>
        <xdr:cNvPr id="44" name="TextBox 89"/>
        <xdr:cNvSpPr txBox="1">
          <a:spLocks noChangeArrowheads="1"/>
        </xdr:cNvSpPr>
      </xdr:nvSpPr>
      <xdr:spPr>
        <a:xfrm>
          <a:off x="2924175" y="6238875"/>
          <a:ext cx="323850" cy="152400"/>
        </a:xfrm>
        <a:prstGeom prst="rect">
          <a:avLst/>
        </a:prstGeom>
        <a:solidFill>
          <a:srgbClr val="CCFFFF"/>
        </a:solidFill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fld id="{7ae1cd02-b70a-4cc6-a94d-c8068a989e58}" type="TxLink">
            <a:rPr lang="en-US" cap="none" sz="1000" b="0" i="0" u="none" baseline="0">
              <a:latin typeface="Arial"/>
              <a:ea typeface="Arial"/>
              <a:cs typeface="Arial"/>
            </a:rPr>
            <a:t>27 m</a:t>
          </a:fld>
        </a:p>
      </xdr:txBody>
    </xdr:sp>
    <xdr:clientData/>
  </xdr:twoCellAnchor>
  <xdr:twoCellAnchor>
    <xdr:from>
      <xdr:col>1</xdr:col>
      <xdr:colOff>0</xdr:colOff>
      <xdr:row>66</xdr:row>
      <xdr:rowOff>171450</xdr:rowOff>
    </xdr:from>
    <xdr:to>
      <xdr:col>1</xdr:col>
      <xdr:colOff>657225</xdr:colOff>
      <xdr:row>68</xdr:row>
      <xdr:rowOff>9525</xdr:rowOff>
    </xdr:to>
    <xdr:sp>
      <xdr:nvSpPr>
        <xdr:cNvPr id="45" name="Rectangle 90"/>
        <xdr:cNvSpPr>
          <a:spLocks/>
        </xdr:cNvSpPr>
      </xdr:nvSpPr>
      <xdr:spPr>
        <a:xfrm>
          <a:off x="2219325" y="14849475"/>
          <a:ext cx="657225" cy="219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68</xdr:row>
      <xdr:rowOff>28575</xdr:rowOff>
    </xdr:from>
    <xdr:to>
      <xdr:col>2</xdr:col>
      <xdr:colOff>180975</xdr:colOff>
      <xdr:row>71</xdr:row>
      <xdr:rowOff>85725</xdr:rowOff>
    </xdr:to>
    <xdr:sp>
      <xdr:nvSpPr>
        <xdr:cNvPr id="46" name="AutoShape 91"/>
        <xdr:cNvSpPr>
          <a:spLocks/>
        </xdr:cNvSpPr>
      </xdr:nvSpPr>
      <xdr:spPr>
        <a:xfrm rot="16200000" flipH="1">
          <a:off x="2552700" y="15087600"/>
          <a:ext cx="523875" cy="628650"/>
        </a:xfrm>
        <a:prstGeom prst="curvedConnector2">
          <a:avLst>
            <a:gd name="adj1" fmla="val -456060"/>
            <a:gd name="adj2" fmla="val 2830000"/>
            <a:gd name="adj3" fmla="val -456060"/>
          </a:avLst>
        </a:prstGeom>
        <a:noFill/>
        <a:ln w="38100" cmpd="sng">
          <a:solidFill>
            <a:srgbClr val="FF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561975</xdr:colOff>
      <xdr:row>24</xdr:row>
      <xdr:rowOff>85725</xdr:rowOff>
    </xdr:from>
    <xdr:to>
      <xdr:col>1</xdr:col>
      <xdr:colOff>371475</xdr:colOff>
      <xdr:row>26</xdr:row>
      <xdr:rowOff>28575</xdr:rowOff>
    </xdr:to>
    <xdr:sp textlink="$K$44">
      <xdr:nvSpPr>
        <xdr:cNvPr id="47" name="AutoShape 92"/>
        <xdr:cNvSpPr>
          <a:spLocks/>
        </xdr:cNvSpPr>
      </xdr:nvSpPr>
      <xdr:spPr>
        <a:xfrm>
          <a:off x="561975" y="6753225"/>
          <a:ext cx="2028825" cy="323850"/>
        </a:xfrm>
        <a:prstGeom prst="leftRightArrowCallout">
          <a:avLst>
            <a:gd name="adj1" fmla="val 0"/>
            <a:gd name="adj2" fmla="val -26472"/>
            <a:gd name="adj3" fmla="val -45300"/>
            <a:gd name="adj4" fmla="val 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h 16 mn  s</a:t>
          </a:r>
        </a:p>
      </xdr:txBody>
    </xdr:sp>
    <xdr:clientData/>
  </xdr:twoCellAnchor>
  <xdr:twoCellAnchor editAs="absolute">
    <xdr:from>
      <xdr:col>0</xdr:col>
      <xdr:colOff>781050</xdr:colOff>
      <xdr:row>5</xdr:row>
      <xdr:rowOff>19050</xdr:rowOff>
    </xdr:from>
    <xdr:to>
      <xdr:col>0</xdr:col>
      <xdr:colOff>1038225</xdr:colOff>
      <xdr:row>6</xdr:row>
      <xdr:rowOff>28575</xdr:rowOff>
    </xdr:to>
    <xdr:sp textlink="$B$43">
      <xdr:nvSpPr>
        <xdr:cNvPr id="48" name="TextBox 93"/>
        <xdr:cNvSpPr txBox="1">
          <a:spLocks noChangeArrowheads="1"/>
        </xdr:cNvSpPr>
      </xdr:nvSpPr>
      <xdr:spPr>
        <a:xfrm>
          <a:off x="781050" y="3067050"/>
          <a:ext cx="257175" cy="200025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2eae7070-0536-4465-b22e-7bd0b415346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h</a:t>
          </a:fld>
        </a:p>
      </xdr:txBody>
    </xdr:sp>
    <xdr:clientData/>
  </xdr:twoCellAnchor>
  <xdr:twoCellAnchor>
    <xdr:from>
      <xdr:col>0</xdr:col>
      <xdr:colOff>285750</xdr:colOff>
      <xdr:row>57</xdr:row>
      <xdr:rowOff>104775</xdr:rowOff>
    </xdr:from>
    <xdr:to>
      <xdr:col>2</xdr:col>
      <xdr:colOff>123825</xdr:colOff>
      <xdr:row>58</xdr:row>
      <xdr:rowOff>171450</xdr:rowOff>
    </xdr:to>
    <xdr:sp>
      <xdr:nvSpPr>
        <xdr:cNvPr id="49" name="Rectangle 95"/>
        <xdr:cNvSpPr>
          <a:spLocks/>
        </xdr:cNvSpPr>
      </xdr:nvSpPr>
      <xdr:spPr>
        <a:xfrm>
          <a:off x="285750" y="13068300"/>
          <a:ext cx="2733675" cy="257175"/>
        </a:xfrm>
        <a:prstGeom prst="rect">
          <a:avLst/>
        </a:prstGeom>
        <a:noFill/>
        <a:ln w="5715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1905000</xdr:colOff>
      <xdr:row>57</xdr:row>
      <xdr:rowOff>28575</xdr:rowOff>
    </xdr:from>
    <xdr:to>
      <xdr:col>1</xdr:col>
      <xdr:colOff>66675</xdr:colOff>
      <xdr:row>59</xdr:row>
      <xdr:rowOff>28575</xdr:rowOff>
    </xdr:to>
    <xdr:sp>
      <xdr:nvSpPr>
        <xdr:cNvPr id="50" name="Oval 96"/>
        <xdr:cNvSpPr>
          <a:spLocks/>
        </xdr:cNvSpPr>
      </xdr:nvSpPr>
      <xdr:spPr>
        <a:xfrm>
          <a:off x="1905000" y="12992100"/>
          <a:ext cx="381000" cy="381000"/>
        </a:xfrm>
        <a:prstGeom prst="ellipse">
          <a:avLst/>
        </a:prstGeom>
        <a:noFill/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57</xdr:row>
      <xdr:rowOff>38100</xdr:rowOff>
    </xdr:from>
    <xdr:to>
      <xdr:col>1</xdr:col>
      <xdr:colOff>476250</xdr:colOff>
      <xdr:row>59</xdr:row>
      <xdr:rowOff>38100</xdr:rowOff>
    </xdr:to>
    <xdr:sp>
      <xdr:nvSpPr>
        <xdr:cNvPr id="51" name="Oval 97"/>
        <xdr:cNvSpPr>
          <a:spLocks/>
        </xdr:cNvSpPr>
      </xdr:nvSpPr>
      <xdr:spPr>
        <a:xfrm>
          <a:off x="2314575" y="13001625"/>
          <a:ext cx="381000" cy="381000"/>
        </a:xfrm>
        <a:prstGeom prst="ellips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57</xdr:row>
      <xdr:rowOff>28575</xdr:rowOff>
    </xdr:from>
    <xdr:to>
      <xdr:col>2</xdr:col>
      <xdr:colOff>161925</xdr:colOff>
      <xdr:row>59</xdr:row>
      <xdr:rowOff>28575</xdr:rowOff>
    </xdr:to>
    <xdr:sp>
      <xdr:nvSpPr>
        <xdr:cNvPr id="52" name="Oval 98"/>
        <xdr:cNvSpPr>
          <a:spLocks/>
        </xdr:cNvSpPr>
      </xdr:nvSpPr>
      <xdr:spPr>
        <a:xfrm>
          <a:off x="2676525" y="12992100"/>
          <a:ext cx="381000" cy="381000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56</xdr:row>
      <xdr:rowOff>47625</xdr:rowOff>
    </xdr:from>
    <xdr:to>
      <xdr:col>0</xdr:col>
      <xdr:colOff>809625</xdr:colOff>
      <xdr:row>59</xdr:row>
      <xdr:rowOff>9525</xdr:rowOff>
    </xdr:to>
    <xdr:sp>
      <xdr:nvSpPr>
        <xdr:cNvPr id="53" name="Rectangle 99"/>
        <xdr:cNvSpPr>
          <a:spLocks/>
        </xdr:cNvSpPr>
      </xdr:nvSpPr>
      <xdr:spPr>
        <a:xfrm>
          <a:off x="342900" y="12820650"/>
          <a:ext cx="466725" cy="533400"/>
        </a:xfrm>
        <a:prstGeom prst="rect">
          <a:avLst/>
        </a:prstGeom>
        <a:noFill/>
        <a:ln w="571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73</xdr:row>
      <xdr:rowOff>57150</xdr:rowOff>
    </xdr:from>
    <xdr:to>
      <xdr:col>5</xdr:col>
      <xdr:colOff>371475</xdr:colOff>
      <xdr:row>88</xdr:row>
      <xdr:rowOff>28575</xdr:rowOff>
    </xdr:to>
    <xdr:graphicFrame>
      <xdr:nvGraphicFramePr>
        <xdr:cNvPr id="54" name="Chart 100"/>
        <xdr:cNvGraphicFramePr/>
      </xdr:nvGraphicFramePr>
      <xdr:xfrm>
        <a:off x="857250" y="16068675"/>
        <a:ext cx="592455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885825</xdr:colOff>
      <xdr:row>73</xdr:row>
      <xdr:rowOff>95250</xdr:rowOff>
    </xdr:from>
    <xdr:to>
      <xdr:col>0</xdr:col>
      <xdr:colOff>1543050</xdr:colOff>
      <xdr:row>74</xdr:row>
      <xdr:rowOff>180975</xdr:rowOff>
    </xdr:to>
    <xdr:sp>
      <xdr:nvSpPr>
        <xdr:cNvPr id="55" name="TextBox 101"/>
        <xdr:cNvSpPr txBox="1">
          <a:spLocks noChangeArrowheads="1"/>
        </xdr:cNvSpPr>
      </xdr:nvSpPr>
      <xdr:spPr>
        <a:xfrm>
          <a:off x="885825" y="16106775"/>
          <a:ext cx="657225" cy="323850"/>
        </a:xfrm>
        <a:prstGeom prst="rect">
          <a:avLst/>
        </a:prstGeom>
        <a:solidFill>
          <a:srgbClr val="FFFF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Profondeur affichée:</a:t>
          </a:r>
        </a:p>
      </xdr:txBody>
    </xdr:sp>
    <xdr:clientData/>
  </xdr:twoCellAnchor>
  <xdr:twoCellAnchor>
    <xdr:from>
      <xdr:col>4</xdr:col>
      <xdr:colOff>866775</xdr:colOff>
      <xdr:row>85</xdr:row>
      <xdr:rowOff>133350</xdr:rowOff>
    </xdr:from>
    <xdr:to>
      <xdr:col>4</xdr:col>
      <xdr:colOff>1524000</xdr:colOff>
      <xdr:row>87</xdr:row>
      <xdr:rowOff>76200</xdr:rowOff>
    </xdr:to>
    <xdr:sp>
      <xdr:nvSpPr>
        <xdr:cNvPr id="56" name="TextBox 102"/>
        <xdr:cNvSpPr txBox="1">
          <a:spLocks noChangeArrowheads="1"/>
        </xdr:cNvSpPr>
      </xdr:nvSpPr>
      <xdr:spPr>
        <a:xfrm>
          <a:off x="5010150" y="18830925"/>
          <a:ext cx="657225" cy="323850"/>
        </a:xfrm>
        <a:prstGeom prst="rect">
          <a:avLst/>
        </a:prstGeom>
        <a:solidFill>
          <a:srgbClr val="FFFF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Profondeur effective</a:t>
          </a:r>
        </a:p>
      </xdr:txBody>
    </xdr:sp>
    <xdr:clientData/>
  </xdr:twoCellAnchor>
  <xdr:twoCellAnchor editAs="absolute">
    <xdr:from>
      <xdr:col>7</xdr:col>
      <xdr:colOff>666750</xdr:colOff>
      <xdr:row>68</xdr:row>
      <xdr:rowOff>133350</xdr:rowOff>
    </xdr:from>
    <xdr:to>
      <xdr:col>9</xdr:col>
      <xdr:colOff>304800</xdr:colOff>
      <xdr:row>70</xdr:row>
      <xdr:rowOff>104775</xdr:rowOff>
    </xdr:to>
    <xdr:sp>
      <xdr:nvSpPr>
        <xdr:cNvPr id="57" name="TextBox 103"/>
        <xdr:cNvSpPr txBox="1">
          <a:spLocks noChangeArrowheads="1"/>
        </xdr:cNvSpPr>
      </xdr:nvSpPr>
      <xdr:spPr>
        <a:xfrm>
          <a:off x="8382000" y="15192375"/>
          <a:ext cx="990600" cy="3524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Retard= (Patm mer - Patm lac)x10</a:t>
          </a:r>
        </a:p>
      </xdr:txBody>
    </xdr:sp>
    <xdr:clientData/>
  </xdr:twoCellAnchor>
  <xdr:twoCellAnchor>
    <xdr:from>
      <xdr:col>8</xdr:col>
      <xdr:colOff>161925</xdr:colOff>
      <xdr:row>73</xdr:row>
      <xdr:rowOff>104775</xdr:rowOff>
    </xdr:from>
    <xdr:to>
      <xdr:col>8</xdr:col>
      <xdr:colOff>409575</xdr:colOff>
      <xdr:row>74</xdr:row>
      <xdr:rowOff>19050</xdr:rowOff>
    </xdr:to>
    <xdr:sp>
      <xdr:nvSpPr>
        <xdr:cNvPr id="58" name="AutoShape 104"/>
        <xdr:cNvSpPr>
          <a:spLocks/>
        </xdr:cNvSpPr>
      </xdr:nvSpPr>
      <xdr:spPr>
        <a:xfrm>
          <a:off x="8553450" y="16116300"/>
          <a:ext cx="247650" cy="152400"/>
        </a:xfrm>
        <a:prstGeom prst="downArrow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1028700</xdr:colOff>
      <xdr:row>57</xdr:row>
      <xdr:rowOff>9525</xdr:rowOff>
    </xdr:from>
    <xdr:to>
      <xdr:col>5</xdr:col>
      <xdr:colOff>561975</xdr:colOff>
      <xdr:row>58</xdr:row>
      <xdr:rowOff>133350</xdr:rowOff>
    </xdr:to>
    <xdr:pic>
      <xdr:nvPicPr>
        <xdr:cNvPr id="59" name="Picture 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2075" y="12973050"/>
          <a:ext cx="18002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38100</xdr:colOff>
      <xdr:row>95</xdr:row>
      <xdr:rowOff>200025</xdr:rowOff>
    </xdr:from>
    <xdr:to>
      <xdr:col>4</xdr:col>
      <xdr:colOff>1133475</xdr:colOff>
      <xdr:row>98</xdr:row>
      <xdr:rowOff>9525</xdr:rowOff>
    </xdr:to>
    <xdr:sp>
      <xdr:nvSpPr>
        <xdr:cNvPr id="60" name="AutoShape 107"/>
        <xdr:cNvSpPr>
          <a:spLocks/>
        </xdr:cNvSpPr>
      </xdr:nvSpPr>
      <xdr:spPr>
        <a:xfrm>
          <a:off x="3533775" y="21107400"/>
          <a:ext cx="1743075" cy="838200"/>
        </a:xfrm>
        <a:prstGeom prst="leftArrowCallout">
          <a:avLst>
            <a:gd name="adj1" fmla="val -9092"/>
            <a:gd name="adj2" fmla="val -18129"/>
            <a:gd name="adj3" fmla="val -7953"/>
          </a:avLst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On entre dans la table avec des profondeurs supérieures à la profondeur réelle pour le calcul des paliers</a:t>
          </a:r>
        </a:p>
      </xdr:txBody>
    </xdr:sp>
    <xdr:clientData/>
  </xdr:twoCellAnchor>
  <xdr:twoCellAnchor>
    <xdr:from>
      <xdr:col>2</xdr:col>
      <xdr:colOff>190500</xdr:colOff>
      <xdr:row>101</xdr:row>
      <xdr:rowOff>171450</xdr:rowOff>
    </xdr:from>
    <xdr:to>
      <xdr:col>3</xdr:col>
      <xdr:colOff>438150</xdr:colOff>
      <xdr:row>107</xdr:row>
      <xdr:rowOff>9525</xdr:rowOff>
    </xdr:to>
    <xdr:sp>
      <xdr:nvSpPr>
        <xdr:cNvPr id="61" name="AutoShape 108"/>
        <xdr:cNvSpPr>
          <a:spLocks/>
        </xdr:cNvSpPr>
      </xdr:nvSpPr>
      <xdr:spPr>
        <a:xfrm>
          <a:off x="3086100" y="22679025"/>
          <a:ext cx="847725" cy="981075"/>
        </a:xfrm>
        <a:prstGeom prst="upArrowCallout">
          <a:avLst>
            <a:gd name="adj1" fmla="val -33333"/>
            <a:gd name="adj2" fmla="val -24157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 plonge à ces profondeurs réelles</a:t>
          </a:r>
        </a:p>
      </xdr:txBody>
    </xdr:sp>
    <xdr:clientData/>
  </xdr:twoCellAnchor>
  <xdr:twoCellAnchor>
    <xdr:from>
      <xdr:col>1</xdr:col>
      <xdr:colOff>666750</xdr:colOff>
      <xdr:row>95</xdr:row>
      <xdr:rowOff>514350</xdr:rowOff>
    </xdr:from>
    <xdr:to>
      <xdr:col>3</xdr:col>
      <xdr:colOff>28575</xdr:colOff>
      <xdr:row>98</xdr:row>
      <xdr:rowOff>114300</xdr:rowOff>
    </xdr:to>
    <xdr:sp>
      <xdr:nvSpPr>
        <xdr:cNvPr id="62" name="Oval 109"/>
        <xdr:cNvSpPr>
          <a:spLocks/>
        </xdr:cNvSpPr>
      </xdr:nvSpPr>
      <xdr:spPr>
        <a:xfrm>
          <a:off x="2886075" y="21421725"/>
          <a:ext cx="638175" cy="628650"/>
        </a:xfrm>
        <a:prstGeom prst="ellipse">
          <a:avLst/>
        </a:prstGeom>
        <a:noFill/>
        <a:ln w="57150" cmpd="sng">
          <a:solidFill>
            <a:srgbClr val="09C36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95</xdr:row>
      <xdr:rowOff>542925</xdr:rowOff>
    </xdr:from>
    <xdr:to>
      <xdr:col>1</xdr:col>
      <xdr:colOff>657225</xdr:colOff>
      <xdr:row>99</xdr:row>
      <xdr:rowOff>28575</xdr:rowOff>
    </xdr:to>
    <xdr:sp>
      <xdr:nvSpPr>
        <xdr:cNvPr id="63" name="Oval 110"/>
        <xdr:cNvSpPr>
          <a:spLocks/>
        </xdr:cNvSpPr>
      </xdr:nvSpPr>
      <xdr:spPr>
        <a:xfrm>
          <a:off x="2238375" y="21450300"/>
          <a:ext cx="638175" cy="704850"/>
        </a:xfrm>
        <a:prstGeom prst="ellips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98</xdr:row>
      <xdr:rowOff>142875</xdr:rowOff>
    </xdr:from>
    <xdr:to>
      <xdr:col>3</xdr:col>
      <xdr:colOff>19050</xdr:colOff>
      <xdr:row>101</xdr:row>
      <xdr:rowOff>161925</xdr:rowOff>
    </xdr:to>
    <xdr:sp>
      <xdr:nvSpPr>
        <xdr:cNvPr id="64" name="AutoShape 111"/>
        <xdr:cNvSpPr>
          <a:spLocks/>
        </xdr:cNvSpPr>
      </xdr:nvSpPr>
      <xdr:spPr>
        <a:xfrm rot="5400000" flipH="1">
          <a:off x="2781300" y="22078950"/>
          <a:ext cx="733425" cy="590550"/>
        </a:xfrm>
        <a:prstGeom prst="curvedConnector3">
          <a:avLst>
            <a:gd name="adj1" fmla="val -8064"/>
            <a:gd name="adj2" fmla="val 4130518"/>
            <a:gd name="adj3" fmla="val -645162"/>
          </a:avLst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103</xdr:row>
      <xdr:rowOff>28575</xdr:rowOff>
    </xdr:from>
    <xdr:to>
      <xdr:col>2</xdr:col>
      <xdr:colOff>180975</xdr:colOff>
      <xdr:row>104</xdr:row>
      <xdr:rowOff>171450</xdr:rowOff>
    </xdr:to>
    <xdr:sp>
      <xdr:nvSpPr>
        <xdr:cNvPr id="65" name="AutoShape 112"/>
        <xdr:cNvSpPr>
          <a:spLocks/>
        </xdr:cNvSpPr>
      </xdr:nvSpPr>
      <xdr:spPr>
        <a:xfrm rot="10800000">
          <a:off x="2543175" y="22917150"/>
          <a:ext cx="533400" cy="333375"/>
        </a:xfrm>
        <a:prstGeom prst="curvedConnector3">
          <a:avLst>
            <a:gd name="adj1" fmla="val 53569"/>
            <a:gd name="adj2" fmla="val -9421430"/>
            <a:gd name="adj3" fmla="val -626787"/>
          </a:avLst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99</xdr:row>
      <xdr:rowOff>38100</xdr:rowOff>
    </xdr:from>
    <xdr:to>
      <xdr:col>4</xdr:col>
      <xdr:colOff>1571625</xdr:colOff>
      <xdr:row>102</xdr:row>
      <xdr:rowOff>152400</xdr:rowOff>
    </xdr:to>
    <xdr:sp>
      <xdr:nvSpPr>
        <xdr:cNvPr id="66" name="TextBox 113"/>
        <xdr:cNvSpPr txBox="1">
          <a:spLocks noChangeArrowheads="1"/>
        </xdr:cNvSpPr>
      </xdr:nvSpPr>
      <xdr:spPr>
        <a:xfrm>
          <a:off x="4038600" y="22164675"/>
          <a:ext cx="1676400" cy="6858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profondeur réelle des paliers est toujours inférieure à celle lue dans la table</a:t>
          </a:r>
        </a:p>
      </xdr:txBody>
    </xdr:sp>
    <xdr:clientData/>
  </xdr:twoCellAnchor>
  <xdr:twoCellAnchor editAs="absolute">
    <xdr:from>
      <xdr:col>4</xdr:col>
      <xdr:colOff>2114550</xdr:colOff>
      <xdr:row>5</xdr:row>
      <xdr:rowOff>152400</xdr:rowOff>
    </xdr:from>
    <xdr:to>
      <xdr:col>5</xdr:col>
      <xdr:colOff>542925</xdr:colOff>
      <xdr:row>6</xdr:row>
      <xdr:rowOff>161925</xdr:rowOff>
    </xdr:to>
    <xdr:sp textlink="$M$35">
      <xdr:nvSpPr>
        <xdr:cNvPr id="67" name="TextBox 114"/>
        <xdr:cNvSpPr txBox="1">
          <a:spLocks noChangeArrowheads="1"/>
        </xdr:cNvSpPr>
      </xdr:nvSpPr>
      <xdr:spPr>
        <a:xfrm>
          <a:off x="6257925" y="3200400"/>
          <a:ext cx="695325" cy="200025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9c2bcaae-d8eb-412d-a42b-3baea35b09d3}" type="TxLink">
            <a:rPr lang="en-US" cap="none" sz="1000" b="0" i="0" u="none" baseline="0">
              <a:latin typeface="Arial"/>
              <a:ea typeface="Arial"/>
              <a:cs typeface="Arial"/>
            </a:rPr>
            <a:t>10 h 30 mn</a:t>
          </a:fld>
        </a:p>
      </xdr:txBody>
    </xdr:sp>
    <xdr:clientData/>
  </xdr:twoCellAnchor>
  <xdr:twoCellAnchor editAs="absolute">
    <xdr:from>
      <xdr:col>0</xdr:col>
      <xdr:colOff>1943100</xdr:colOff>
      <xdr:row>0</xdr:row>
      <xdr:rowOff>1943100</xdr:rowOff>
    </xdr:from>
    <xdr:to>
      <xdr:col>1</xdr:col>
      <xdr:colOff>523875</xdr:colOff>
      <xdr:row>0</xdr:row>
      <xdr:rowOff>2276475</xdr:rowOff>
    </xdr:to>
    <xdr:sp textlink="$B$36">
      <xdr:nvSpPr>
        <xdr:cNvPr id="68" name="TextBox 115"/>
        <xdr:cNvSpPr txBox="1">
          <a:spLocks noChangeArrowheads="1"/>
        </xdr:cNvSpPr>
      </xdr:nvSpPr>
      <xdr:spPr>
        <a:xfrm>
          <a:off x="1943100" y="1943100"/>
          <a:ext cx="800100" cy="333375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2013b4d8-b628-4bb5-9bab-3cbd6d18dba7}" type="TxLink">
            <a:rPr lang="en-US" cap="none" sz="1600" b="0" i="0" u="none" baseline="0">
              <a:latin typeface="Arial"/>
              <a:ea typeface="Arial"/>
              <a:cs typeface="Arial"/>
            </a:rPr>
            <a:t>2400 m</a:t>
          </a:fld>
        </a:p>
      </xdr:txBody>
    </xdr:sp>
    <xdr:clientData/>
  </xdr:twoCellAnchor>
  <xdr:twoCellAnchor editAs="absolute">
    <xdr:from>
      <xdr:col>0</xdr:col>
      <xdr:colOff>1123950</xdr:colOff>
      <xdr:row>5</xdr:row>
      <xdr:rowOff>19050</xdr:rowOff>
    </xdr:from>
    <xdr:to>
      <xdr:col>0</xdr:col>
      <xdr:colOff>1600200</xdr:colOff>
      <xdr:row>6</xdr:row>
      <xdr:rowOff>28575</xdr:rowOff>
    </xdr:to>
    <xdr:sp textlink="$C$43">
      <xdr:nvSpPr>
        <xdr:cNvPr id="69" name="TextBox 116"/>
        <xdr:cNvSpPr txBox="1">
          <a:spLocks noChangeArrowheads="1"/>
        </xdr:cNvSpPr>
      </xdr:nvSpPr>
      <xdr:spPr>
        <a:xfrm>
          <a:off x="1123950" y="3067050"/>
          <a:ext cx="476250" cy="200025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114cb690-2f49-4b50-9714-a8594626807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 min</a:t>
          </a:fld>
        </a:p>
      </xdr:txBody>
    </xdr:sp>
    <xdr:clientData/>
  </xdr:twoCellAnchor>
  <xdr:twoCellAnchor editAs="absolute">
    <xdr:from>
      <xdr:col>0</xdr:col>
      <xdr:colOff>1352550</xdr:colOff>
      <xdr:row>24</xdr:row>
      <xdr:rowOff>38100</xdr:rowOff>
    </xdr:from>
    <xdr:to>
      <xdr:col>0</xdr:col>
      <xdr:colOff>1828800</xdr:colOff>
      <xdr:row>25</xdr:row>
      <xdr:rowOff>47625</xdr:rowOff>
    </xdr:to>
    <xdr:sp textlink="$C$44">
      <xdr:nvSpPr>
        <xdr:cNvPr id="70" name="TextBox 117"/>
        <xdr:cNvSpPr txBox="1">
          <a:spLocks noChangeArrowheads="1"/>
        </xdr:cNvSpPr>
      </xdr:nvSpPr>
      <xdr:spPr>
        <a:xfrm>
          <a:off x="1352550" y="6705600"/>
          <a:ext cx="476250" cy="200025"/>
        </a:xfrm>
        <a:prstGeom prst="rect">
          <a:avLst/>
        </a:prstGeom>
        <a:solidFill>
          <a:srgbClr val="FFFF99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a0a43932-e501-4819-809d-7600b812ba2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 min</a:t>
          </a:fld>
        </a:p>
      </xdr:txBody>
    </xdr:sp>
    <xdr:clientData/>
  </xdr:twoCellAnchor>
  <xdr:twoCellAnchor editAs="absolute">
    <xdr:from>
      <xdr:col>1</xdr:col>
      <xdr:colOff>371475</xdr:colOff>
      <xdr:row>26</xdr:row>
      <xdr:rowOff>152400</xdr:rowOff>
    </xdr:from>
    <xdr:to>
      <xdr:col>2</xdr:col>
      <xdr:colOff>476250</xdr:colOff>
      <xdr:row>26</xdr:row>
      <xdr:rowOff>152400</xdr:rowOff>
    </xdr:to>
    <xdr:sp>
      <xdr:nvSpPr>
        <xdr:cNvPr id="71" name="Line 118"/>
        <xdr:cNvSpPr>
          <a:spLocks/>
        </xdr:cNvSpPr>
      </xdr:nvSpPr>
      <xdr:spPr>
        <a:xfrm flipH="1">
          <a:off x="2590800" y="7200900"/>
          <a:ext cx="78105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495300</xdr:colOff>
      <xdr:row>22</xdr:row>
      <xdr:rowOff>0</xdr:rowOff>
    </xdr:from>
    <xdr:to>
      <xdr:col>3</xdr:col>
      <xdr:colOff>457200</xdr:colOff>
      <xdr:row>22</xdr:row>
      <xdr:rowOff>180975</xdr:rowOff>
    </xdr:to>
    <xdr:sp textlink="$F$57">
      <xdr:nvSpPr>
        <xdr:cNvPr id="72" name="TextBox 119"/>
        <xdr:cNvSpPr txBox="1">
          <a:spLocks noChangeArrowheads="1"/>
        </xdr:cNvSpPr>
      </xdr:nvSpPr>
      <xdr:spPr>
        <a:xfrm>
          <a:off x="3390900" y="6286500"/>
          <a:ext cx="561975" cy="180975"/>
        </a:xfrm>
        <a:prstGeom prst="rect">
          <a:avLst/>
        </a:prstGeom>
        <a:solidFill>
          <a:srgbClr val="99CCFF"/>
        </a:solidFill>
        <a:ln w="571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db54b4b2-0569-4673-9997-c68b00c1d3d0}" type="TxLink">
            <a:rPr lang="en-US" cap="none" sz="800" b="0" i="0" u="none" baseline="0">
              <a:latin typeface="Arial"/>
              <a:ea typeface="Arial"/>
              <a:cs typeface="Arial"/>
            </a:rPr>
            <a:t>10.5 m/min</a:t>
          </a:fld>
        </a:p>
      </xdr:txBody>
    </xdr:sp>
    <xdr:clientData/>
  </xdr:twoCellAnchor>
  <xdr:twoCellAnchor editAs="absolute">
    <xdr:from>
      <xdr:col>0</xdr:col>
      <xdr:colOff>1914525</xdr:colOff>
      <xdr:row>22</xdr:row>
      <xdr:rowOff>133350</xdr:rowOff>
    </xdr:from>
    <xdr:to>
      <xdr:col>1</xdr:col>
      <xdr:colOff>257175</xdr:colOff>
      <xdr:row>24</xdr:row>
      <xdr:rowOff>38100</xdr:rowOff>
    </xdr:to>
    <xdr:sp>
      <xdr:nvSpPr>
        <xdr:cNvPr id="73" name="TextBox 120"/>
        <xdr:cNvSpPr txBox="1">
          <a:spLocks noChangeArrowheads="1"/>
        </xdr:cNvSpPr>
      </xdr:nvSpPr>
      <xdr:spPr>
        <a:xfrm>
          <a:off x="1914525" y="6419850"/>
          <a:ext cx="561975" cy="285750"/>
        </a:xfrm>
        <a:prstGeom prst="rect">
          <a:avLst/>
        </a:prstGeom>
        <a:solidFill>
          <a:srgbClr val="CC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Remontée palier</a:t>
          </a:r>
        </a:p>
      </xdr:txBody>
    </xdr:sp>
    <xdr:clientData/>
  </xdr:twoCellAnchor>
  <xdr:twoCellAnchor editAs="absolute">
    <xdr:from>
      <xdr:col>4</xdr:col>
      <xdr:colOff>1219200</xdr:colOff>
      <xdr:row>9</xdr:row>
      <xdr:rowOff>133350</xdr:rowOff>
    </xdr:from>
    <xdr:to>
      <xdr:col>4</xdr:col>
      <xdr:colOff>1571625</xdr:colOff>
      <xdr:row>10</xdr:row>
      <xdr:rowOff>104775</xdr:rowOff>
    </xdr:to>
    <xdr:sp textlink="$F$48">
      <xdr:nvSpPr>
        <xdr:cNvPr id="74" name="TextBox 121"/>
        <xdr:cNvSpPr txBox="1">
          <a:spLocks noChangeArrowheads="1"/>
        </xdr:cNvSpPr>
      </xdr:nvSpPr>
      <xdr:spPr>
        <a:xfrm>
          <a:off x="5362575" y="3943350"/>
          <a:ext cx="352425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249a186a-c590-4731-af44-48bb88069d6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 min</a:t>
          </a:fld>
        </a:p>
      </xdr:txBody>
    </xdr:sp>
    <xdr:clientData/>
  </xdr:twoCellAnchor>
  <xdr:twoCellAnchor editAs="absolute">
    <xdr:from>
      <xdr:col>3</xdr:col>
      <xdr:colOff>571500</xdr:colOff>
      <xdr:row>12</xdr:row>
      <xdr:rowOff>9525</xdr:rowOff>
    </xdr:from>
    <xdr:to>
      <xdr:col>4</xdr:col>
      <xdr:colOff>476250</xdr:colOff>
      <xdr:row>12</xdr:row>
      <xdr:rowOff>9525</xdr:rowOff>
    </xdr:to>
    <xdr:sp>
      <xdr:nvSpPr>
        <xdr:cNvPr id="75" name="Line 122"/>
        <xdr:cNvSpPr>
          <a:spLocks/>
        </xdr:cNvSpPr>
      </xdr:nvSpPr>
      <xdr:spPr>
        <a:xfrm flipH="1">
          <a:off x="4067175" y="4391025"/>
          <a:ext cx="55245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914400</xdr:colOff>
      <xdr:row>9</xdr:row>
      <xdr:rowOff>133350</xdr:rowOff>
    </xdr:from>
    <xdr:to>
      <xdr:col>4</xdr:col>
      <xdr:colOff>1219200</xdr:colOff>
      <xdr:row>10</xdr:row>
      <xdr:rowOff>104775</xdr:rowOff>
    </xdr:to>
    <xdr:sp textlink="$B$100">
      <xdr:nvSpPr>
        <xdr:cNvPr id="76" name="TextBox 127"/>
        <xdr:cNvSpPr txBox="1">
          <a:spLocks noChangeArrowheads="1"/>
        </xdr:cNvSpPr>
      </xdr:nvSpPr>
      <xdr:spPr>
        <a:xfrm>
          <a:off x="5057775" y="3943350"/>
          <a:ext cx="3048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e1af00b9-58c0-49c4-a474-316397f41eca}" type="TxLink">
            <a:rPr lang="en-US" cap="none" sz="800" b="0" i="0" u="none" baseline="0">
              <a:latin typeface="Arial"/>
              <a:ea typeface="Arial"/>
              <a:cs typeface="Arial"/>
            </a:rPr>
            <a:t>2.1 m</a:t>
          </a:fld>
        </a:p>
      </xdr:txBody>
    </xdr:sp>
    <xdr:clientData/>
  </xdr:twoCellAnchor>
  <xdr:twoCellAnchor>
    <xdr:from>
      <xdr:col>2</xdr:col>
      <xdr:colOff>381000</xdr:colOff>
      <xdr:row>0</xdr:row>
      <xdr:rowOff>57150</xdr:rowOff>
    </xdr:from>
    <xdr:to>
      <xdr:col>4</xdr:col>
      <xdr:colOff>781050</xdr:colOff>
      <xdr:row>0</xdr:row>
      <xdr:rowOff>266700</xdr:rowOff>
    </xdr:to>
    <xdr:sp>
      <xdr:nvSpPr>
        <xdr:cNvPr id="77" name="TextBox 128">
          <a:hlinkClick r:id="rId9"/>
        </xdr:cNvPr>
        <xdr:cNvSpPr txBox="1">
          <a:spLocks noChangeArrowheads="1"/>
        </xdr:cNvSpPr>
      </xdr:nvSpPr>
      <xdr:spPr>
        <a:xfrm>
          <a:off x="3276600" y="57150"/>
          <a:ext cx="16478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http://www.sportnature.net</a:t>
          </a:r>
        </a:p>
      </xdr:txBody>
    </xdr:sp>
    <xdr:clientData/>
  </xdr:twoCellAnchor>
  <xdr:twoCellAnchor>
    <xdr:from>
      <xdr:col>0</xdr:col>
      <xdr:colOff>104775</xdr:colOff>
      <xdr:row>0</xdr:row>
      <xdr:rowOff>962025</xdr:rowOff>
    </xdr:from>
    <xdr:to>
      <xdr:col>2</xdr:col>
      <xdr:colOff>133350</xdr:colOff>
      <xdr:row>0</xdr:row>
      <xdr:rowOff>1171575</xdr:rowOff>
    </xdr:to>
    <xdr:sp>
      <xdr:nvSpPr>
        <xdr:cNvPr id="78" name="TextBox 129">
          <a:hlinkClick r:id="rId10"/>
        </xdr:cNvPr>
        <xdr:cNvSpPr txBox="1">
          <a:spLocks noChangeArrowheads="1"/>
        </xdr:cNvSpPr>
      </xdr:nvSpPr>
      <xdr:spPr>
        <a:xfrm>
          <a:off x="104775" y="962025"/>
          <a:ext cx="2924175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Courrier électronique: jpborel@sportnature.net</a:t>
          </a:r>
        </a:p>
      </xdr:txBody>
    </xdr:sp>
    <xdr:clientData/>
  </xdr:twoCellAnchor>
  <xdr:twoCellAnchor editAs="absolute">
    <xdr:from>
      <xdr:col>0</xdr:col>
      <xdr:colOff>38100</xdr:colOff>
      <xdr:row>0</xdr:row>
      <xdr:rowOff>0</xdr:rowOff>
    </xdr:from>
    <xdr:to>
      <xdr:col>4</xdr:col>
      <xdr:colOff>628650</xdr:colOff>
      <xdr:row>0</xdr:row>
      <xdr:rowOff>1038225</xdr:rowOff>
    </xdr:to>
    <xdr:grpSp>
      <xdr:nvGrpSpPr>
        <xdr:cNvPr id="79" name="Group 130">
          <a:hlinkClick r:id="rId11"/>
        </xdr:cNvPr>
        <xdr:cNvGrpSpPr>
          <a:grpSpLocks/>
        </xdr:cNvGrpSpPr>
      </xdr:nvGrpSpPr>
      <xdr:grpSpPr>
        <a:xfrm>
          <a:off x="38100" y="0"/>
          <a:ext cx="4733925" cy="1038225"/>
          <a:chOff x="2" y="3"/>
          <a:chExt cx="497" cy="109"/>
        </a:xfrm>
        <a:solidFill>
          <a:srgbClr val="FFFFFF"/>
        </a:solidFill>
      </xdr:grpSpPr>
      <xdr:sp>
        <xdr:nvSpPr>
          <xdr:cNvPr id="80" name="Rectangle 131"/>
          <xdr:cNvSpPr>
            <a:spLocks/>
          </xdr:cNvSpPr>
        </xdr:nvSpPr>
        <xdr:spPr>
          <a:xfrm>
            <a:off x="2" y="3"/>
            <a:ext cx="155" cy="68"/>
          </a:xfrm>
          <a:prstGeom prst="rect">
            <a:avLst/>
          </a:prstGeom>
          <a:solidFill>
            <a:srgbClr val="FFCC00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2" name="Group 133"/>
          <xdr:cNvGrpSpPr>
            <a:grpSpLocks/>
          </xdr:cNvGrpSpPr>
        </xdr:nvGrpSpPr>
        <xdr:grpSpPr>
          <a:xfrm>
            <a:off x="339" y="37"/>
            <a:ext cx="160" cy="75"/>
            <a:chOff x="297" y="27"/>
            <a:chExt cx="167" cy="92"/>
          </a:xfrm>
          <a:solidFill>
            <a:srgbClr val="FFFFFF"/>
          </a:solidFill>
        </xdr:grpSpPr>
        <xdr:sp>
          <xdr:nvSpPr>
            <xdr:cNvPr id="84" name="AutoShape 135"/>
            <xdr:cNvSpPr>
              <a:spLocks/>
            </xdr:cNvSpPr>
          </xdr:nvSpPr>
          <xdr:spPr>
            <a:xfrm>
              <a:off x="297" y="27"/>
              <a:ext cx="144" cy="84"/>
            </a:xfrm>
            <a:custGeom>
              <a:pathLst>
                <a:path h="84" w="144">
                  <a:moveTo>
                    <a:pt x="54" y="55"/>
                  </a:moveTo>
                  <a:cubicBezTo>
                    <a:pt x="56" y="45"/>
                    <a:pt x="58" y="39"/>
                    <a:pt x="60" y="35"/>
                  </a:cubicBezTo>
                  <a:cubicBezTo>
                    <a:pt x="62" y="31"/>
                    <a:pt x="63" y="30"/>
                    <a:pt x="66" y="29"/>
                  </a:cubicBezTo>
                  <a:cubicBezTo>
                    <a:pt x="69" y="28"/>
                    <a:pt x="72" y="26"/>
                    <a:pt x="76" y="26"/>
                  </a:cubicBezTo>
                  <a:cubicBezTo>
                    <a:pt x="80" y="26"/>
                    <a:pt x="89" y="28"/>
                    <a:pt x="93" y="28"/>
                  </a:cubicBezTo>
                  <a:cubicBezTo>
                    <a:pt x="97" y="28"/>
                    <a:pt x="96" y="29"/>
                    <a:pt x="99" y="29"/>
                  </a:cubicBezTo>
                  <a:cubicBezTo>
                    <a:pt x="102" y="29"/>
                    <a:pt x="106" y="29"/>
                    <a:pt x="110" y="30"/>
                  </a:cubicBezTo>
                  <a:cubicBezTo>
                    <a:pt x="114" y="31"/>
                    <a:pt x="118" y="35"/>
                    <a:pt x="124" y="35"/>
                  </a:cubicBezTo>
                  <a:cubicBezTo>
                    <a:pt x="130" y="35"/>
                    <a:pt x="144" y="27"/>
                    <a:pt x="144" y="29"/>
                  </a:cubicBezTo>
                  <a:cubicBezTo>
                    <a:pt x="144" y="31"/>
                    <a:pt x="128" y="26"/>
                    <a:pt x="122" y="25"/>
                  </a:cubicBezTo>
                  <a:cubicBezTo>
                    <a:pt x="116" y="24"/>
                    <a:pt x="113" y="21"/>
                    <a:pt x="110" y="20"/>
                  </a:cubicBezTo>
                  <a:cubicBezTo>
                    <a:pt x="107" y="19"/>
                    <a:pt x="105" y="17"/>
                    <a:pt x="101" y="16"/>
                  </a:cubicBezTo>
                  <a:cubicBezTo>
                    <a:pt x="98" y="15"/>
                    <a:pt x="94" y="14"/>
                    <a:pt x="90" y="15"/>
                  </a:cubicBezTo>
                  <a:cubicBezTo>
                    <a:pt x="86" y="15"/>
                    <a:pt x="83" y="17"/>
                    <a:pt x="80" y="17"/>
                  </a:cubicBezTo>
                  <a:cubicBezTo>
                    <a:pt x="78" y="18"/>
                    <a:pt x="74" y="19"/>
                    <a:pt x="72" y="18"/>
                  </a:cubicBezTo>
                  <a:cubicBezTo>
                    <a:pt x="72" y="15"/>
                    <a:pt x="73" y="10"/>
                    <a:pt x="75" y="7"/>
                  </a:cubicBezTo>
                  <a:cubicBezTo>
                    <a:pt x="76" y="5"/>
                    <a:pt x="80" y="1"/>
                    <a:pt x="80" y="0"/>
                  </a:cubicBezTo>
                  <a:cubicBezTo>
                    <a:pt x="79" y="1"/>
                    <a:pt x="74" y="4"/>
                    <a:pt x="72" y="6"/>
                  </a:cubicBezTo>
                  <a:cubicBezTo>
                    <a:pt x="69" y="7"/>
                    <a:pt x="66" y="9"/>
                    <a:pt x="64" y="11"/>
                  </a:cubicBezTo>
                  <a:cubicBezTo>
                    <a:pt x="63" y="13"/>
                    <a:pt x="62" y="13"/>
                    <a:pt x="61" y="15"/>
                  </a:cubicBezTo>
                  <a:cubicBezTo>
                    <a:pt x="60" y="17"/>
                    <a:pt x="58" y="22"/>
                    <a:pt x="56" y="21"/>
                  </a:cubicBezTo>
                  <a:cubicBezTo>
                    <a:pt x="54" y="20"/>
                    <a:pt x="51" y="12"/>
                    <a:pt x="47" y="9"/>
                  </a:cubicBezTo>
                  <a:cubicBezTo>
                    <a:pt x="43" y="6"/>
                    <a:pt x="38" y="3"/>
                    <a:pt x="34" y="2"/>
                  </a:cubicBezTo>
                  <a:cubicBezTo>
                    <a:pt x="30" y="2"/>
                    <a:pt x="27" y="3"/>
                    <a:pt x="22" y="5"/>
                  </a:cubicBezTo>
                  <a:cubicBezTo>
                    <a:pt x="17" y="7"/>
                    <a:pt x="4" y="13"/>
                    <a:pt x="2" y="15"/>
                  </a:cubicBezTo>
                  <a:cubicBezTo>
                    <a:pt x="0" y="17"/>
                    <a:pt x="9" y="16"/>
                    <a:pt x="12" y="16"/>
                  </a:cubicBezTo>
                  <a:cubicBezTo>
                    <a:pt x="15" y="16"/>
                    <a:pt x="18" y="12"/>
                    <a:pt x="22" y="13"/>
                  </a:cubicBezTo>
                  <a:cubicBezTo>
                    <a:pt x="25" y="13"/>
                    <a:pt x="31" y="13"/>
                    <a:pt x="34" y="15"/>
                  </a:cubicBezTo>
                  <a:cubicBezTo>
                    <a:pt x="37" y="16"/>
                    <a:pt x="40" y="16"/>
                    <a:pt x="42" y="19"/>
                  </a:cubicBezTo>
                  <a:cubicBezTo>
                    <a:pt x="44" y="22"/>
                    <a:pt x="46" y="30"/>
                    <a:pt x="46" y="35"/>
                  </a:cubicBezTo>
                  <a:cubicBezTo>
                    <a:pt x="46" y="40"/>
                    <a:pt x="44" y="41"/>
                    <a:pt x="43" y="48"/>
                  </a:cubicBezTo>
                  <a:cubicBezTo>
                    <a:pt x="42" y="55"/>
                    <a:pt x="37" y="75"/>
                    <a:pt x="37" y="79"/>
                  </a:cubicBezTo>
                  <a:cubicBezTo>
                    <a:pt x="37" y="83"/>
                    <a:pt x="39" y="76"/>
                    <a:pt x="41" y="75"/>
                  </a:cubicBezTo>
                  <a:cubicBezTo>
                    <a:pt x="43" y="74"/>
                    <a:pt x="45" y="72"/>
                    <a:pt x="47" y="73"/>
                  </a:cubicBezTo>
                  <a:cubicBezTo>
                    <a:pt x="49" y="74"/>
                    <a:pt x="50" y="84"/>
                    <a:pt x="51" y="81"/>
                  </a:cubicBezTo>
                  <a:cubicBezTo>
                    <a:pt x="52" y="78"/>
                    <a:pt x="54" y="60"/>
                    <a:pt x="54" y="55"/>
                  </a:cubicBezTo>
                  <a:close/>
                </a:path>
              </a:pathLst>
            </a:custGeom>
            <a:solidFill>
              <a:srgbClr val="33CCCC"/>
            </a:solidFill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5" name="Group 136"/>
          <xdr:cNvGrpSpPr>
            <a:grpSpLocks/>
          </xdr:cNvGrpSpPr>
        </xdr:nvGrpSpPr>
        <xdr:grpSpPr>
          <a:xfrm>
            <a:off x="175" y="22"/>
            <a:ext cx="154" cy="71"/>
            <a:chOff x="145" y="29"/>
            <a:chExt cx="138" cy="64"/>
          </a:xfrm>
          <a:solidFill>
            <a:srgbClr val="FFFFFF"/>
          </a:solidFill>
        </xdr:grpSpPr>
        <xdr:sp>
          <xdr:nvSpPr>
            <xdr:cNvPr id="87" name="Polygon 138"/>
            <xdr:cNvSpPr>
              <a:spLocks/>
            </xdr:cNvSpPr>
          </xdr:nvSpPr>
          <xdr:spPr>
            <a:xfrm>
              <a:off x="202" y="40"/>
              <a:ext cx="16" cy="13"/>
            </a:xfrm>
            <a:custGeom>
              <a:pathLst>
                <a:path h="13" w="16">
                  <a:moveTo>
                    <a:pt x="1" y="0"/>
                  </a:moveTo>
                  <a:lnTo>
                    <a:pt x="0" y="13"/>
                  </a:lnTo>
                  <a:lnTo>
                    <a:pt x="14" y="13"/>
                  </a:lnTo>
                  <a:lnTo>
                    <a:pt x="16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FFFF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139"/>
            <xdr:cNvSpPr>
              <a:spLocks/>
            </xdr:cNvSpPr>
          </xdr:nvSpPr>
          <xdr:spPr>
            <a:xfrm>
              <a:off x="175" y="29"/>
              <a:ext cx="88" cy="25"/>
            </a:xfrm>
            <a:custGeom>
              <a:pathLst>
                <a:path h="26" w="90">
                  <a:moveTo>
                    <a:pt x="0" y="5"/>
                  </a:moveTo>
                  <a:cubicBezTo>
                    <a:pt x="2" y="6"/>
                    <a:pt x="12" y="8"/>
                    <a:pt x="15" y="11"/>
                  </a:cubicBezTo>
                  <a:cubicBezTo>
                    <a:pt x="18" y="14"/>
                    <a:pt x="17" y="19"/>
                    <a:pt x="20" y="22"/>
                  </a:cubicBezTo>
                  <a:cubicBezTo>
                    <a:pt x="23" y="25"/>
                    <a:pt x="28" y="26"/>
                    <a:pt x="32" y="26"/>
                  </a:cubicBezTo>
                  <a:cubicBezTo>
                    <a:pt x="36" y="26"/>
                    <a:pt x="38" y="26"/>
                    <a:pt x="45" y="24"/>
                  </a:cubicBezTo>
                  <a:cubicBezTo>
                    <a:pt x="51" y="22"/>
                    <a:pt x="67" y="12"/>
                    <a:pt x="71" y="8"/>
                  </a:cubicBezTo>
                  <a:cubicBezTo>
                    <a:pt x="76" y="4"/>
                    <a:pt x="71" y="6"/>
                    <a:pt x="74" y="4"/>
                  </a:cubicBezTo>
                  <a:cubicBezTo>
                    <a:pt x="76" y="2"/>
                    <a:pt x="82" y="0"/>
                    <a:pt x="84" y="0"/>
                  </a:cubicBezTo>
                  <a:cubicBezTo>
                    <a:pt x="86" y="0"/>
                    <a:pt x="90" y="0"/>
                    <a:pt x="90" y="0"/>
                  </a:cubicBezTo>
                  <a:cubicBezTo>
                    <a:pt x="90" y="0"/>
                    <a:pt x="86" y="4"/>
                    <a:pt x="84" y="6"/>
                  </a:cubicBezTo>
                  <a:cubicBezTo>
                    <a:pt x="82" y="8"/>
                    <a:pt x="78" y="8"/>
                    <a:pt x="76" y="8"/>
                  </a:cubicBezTo>
                  <a:cubicBezTo>
                    <a:pt x="74" y="8"/>
                    <a:pt x="71" y="8"/>
                    <a:pt x="71" y="8"/>
                  </a:cubicBezTo>
                </a:path>
              </a:pathLst>
            </a:cu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140"/>
            <xdr:cNvSpPr>
              <a:spLocks/>
            </xdr:cNvSpPr>
          </xdr:nvSpPr>
          <xdr:spPr>
            <a:xfrm>
              <a:off x="235" y="40"/>
              <a:ext cx="42" cy="8"/>
            </a:xfrm>
            <a:custGeom>
              <a:pathLst>
                <a:path h="4" w="21">
                  <a:moveTo>
                    <a:pt x="0" y="2"/>
                  </a:moveTo>
                  <a:cubicBezTo>
                    <a:pt x="1" y="2"/>
                    <a:pt x="3" y="2"/>
                    <a:pt x="5" y="2"/>
                  </a:cubicBezTo>
                  <a:cubicBezTo>
                    <a:pt x="7" y="2"/>
                    <a:pt x="9" y="2"/>
                    <a:pt x="11" y="2"/>
                  </a:cubicBezTo>
                  <a:cubicBezTo>
                    <a:pt x="13" y="2"/>
                    <a:pt x="13" y="0"/>
                    <a:pt x="15" y="0"/>
                  </a:cubicBezTo>
                  <a:cubicBezTo>
                    <a:pt x="17" y="0"/>
                    <a:pt x="21" y="3"/>
                    <a:pt x="21" y="2"/>
                  </a:cubicBezTo>
                  <a:cubicBezTo>
                    <a:pt x="21" y="1"/>
                    <a:pt x="16" y="4"/>
                    <a:pt x="14" y="4"/>
                  </a:cubicBezTo>
                  <a:cubicBezTo>
                    <a:pt x="12" y="4"/>
                    <a:pt x="11" y="3"/>
                    <a:pt x="11" y="2"/>
                  </a:cubicBezTo>
                </a:path>
              </a:pathLst>
            </a:cu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141"/>
            <xdr:cNvSpPr>
              <a:spLocks/>
            </xdr:cNvSpPr>
          </xdr:nvSpPr>
          <xdr:spPr>
            <a:xfrm>
              <a:off x="206" y="39"/>
              <a:ext cx="15" cy="14"/>
            </a:xfrm>
            <a:custGeom>
              <a:pathLst>
                <a:path h="14" w="15">
                  <a:moveTo>
                    <a:pt x="0" y="14"/>
                  </a:moveTo>
                  <a:cubicBezTo>
                    <a:pt x="0" y="14"/>
                    <a:pt x="2" y="14"/>
                    <a:pt x="3" y="13"/>
                  </a:cubicBezTo>
                  <a:cubicBezTo>
                    <a:pt x="4" y="12"/>
                    <a:pt x="7" y="7"/>
                    <a:pt x="8" y="6"/>
                  </a:cubicBezTo>
                  <a:cubicBezTo>
                    <a:pt x="9" y="5"/>
                    <a:pt x="11" y="5"/>
                    <a:pt x="12" y="4"/>
                  </a:cubicBezTo>
                  <a:cubicBezTo>
                    <a:pt x="13" y="3"/>
                    <a:pt x="15" y="0"/>
                    <a:pt x="14" y="0"/>
                  </a:cubicBezTo>
                  <a:cubicBezTo>
                    <a:pt x="13" y="0"/>
                    <a:pt x="9" y="0"/>
                    <a:pt x="7" y="2"/>
                  </a:cubicBezTo>
                  <a:cubicBezTo>
                    <a:pt x="5" y="4"/>
                    <a:pt x="5" y="9"/>
                    <a:pt x="4" y="11"/>
                  </a:cubicBezTo>
                </a:path>
              </a:pathLst>
            </a:custGeom>
            <a:noFill/>
            <a:ln w="190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1" name="Rectangle 142"/>
          <xdr:cNvSpPr>
            <a:spLocks/>
          </xdr:cNvSpPr>
        </xdr:nvSpPr>
        <xdr:spPr>
          <a:xfrm>
            <a:off x="162" y="13"/>
            <a:ext cx="175" cy="89"/>
          </a:xfrm>
          <a:prstGeom prst="rect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1524000</xdr:colOff>
      <xdr:row>57</xdr:row>
      <xdr:rowOff>28575</xdr:rowOff>
    </xdr:from>
    <xdr:to>
      <xdr:col>0</xdr:col>
      <xdr:colOff>1905000</xdr:colOff>
      <xdr:row>59</xdr:row>
      <xdr:rowOff>28575</xdr:rowOff>
    </xdr:to>
    <xdr:sp>
      <xdr:nvSpPr>
        <xdr:cNvPr id="92" name="Oval 143"/>
        <xdr:cNvSpPr>
          <a:spLocks/>
        </xdr:cNvSpPr>
      </xdr:nvSpPr>
      <xdr:spPr>
        <a:xfrm>
          <a:off x="1524000" y="12992100"/>
          <a:ext cx="381000" cy="381000"/>
        </a:xfrm>
        <a:prstGeom prst="ellipse">
          <a:avLst/>
        </a:prstGeom>
        <a:noFill/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108</xdr:row>
      <xdr:rowOff>19050</xdr:rowOff>
    </xdr:from>
    <xdr:to>
      <xdr:col>4</xdr:col>
      <xdr:colOff>447675</xdr:colOff>
      <xdr:row>113</xdr:row>
      <xdr:rowOff>38100</xdr:rowOff>
    </xdr:to>
    <xdr:sp>
      <xdr:nvSpPr>
        <xdr:cNvPr id="93" name="TextBox 144"/>
        <xdr:cNvSpPr txBox="1">
          <a:spLocks noChangeArrowheads="1"/>
        </xdr:cNvSpPr>
      </xdr:nvSpPr>
      <xdr:spPr>
        <a:xfrm>
          <a:off x="276225" y="23860125"/>
          <a:ext cx="4314825" cy="97155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 utiliser la table fédérale en altitude, il suffit de connaître la pression barométrique H régnant à la surface du lieu où I'on plonge. On entre dans la table avec une profondeur fictive P’: P'=Px1013/H, au P est la profondeur réellement atteinte (en mètres) et H la pression barométrique du lieu (en millibars ou hectopascals).</a:t>
          </a:r>
        </a:p>
      </xdr:txBody>
    </xdr:sp>
    <xdr:clientData/>
  </xdr:twoCellAnchor>
  <xdr:twoCellAnchor>
    <xdr:from>
      <xdr:col>0</xdr:col>
      <xdr:colOff>1314450</xdr:colOff>
      <xdr:row>51</xdr:row>
      <xdr:rowOff>114300</xdr:rowOff>
    </xdr:from>
    <xdr:to>
      <xdr:col>6</xdr:col>
      <xdr:colOff>66675</xdr:colOff>
      <xdr:row>59</xdr:row>
      <xdr:rowOff>47625</xdr:rowOff>
    </xdr:to>
    <xdr:sp>
      <xdr:nvSpPr>
        <xdr:cNvPr id="94" name="AutoShape 145"/>
        <xdr:cNvSpPr>
          <a:spLocks/>
        </xdr:cNvSpPr>
      </xdr:nvSpPr>
      <xdr:spPr>
        <a:xfrm rot="5400000" flipH="1" flipV="1">
          <a:off x="1314450" y="11934825"/>
          <a:ext cx="5791200" cy="1457325"/>
        </a:xfrm>
        <a:prstGeom prst="curvedConnector4">
          <a:avLst>
            <a:gd name="adj1" fmla="val -63726"/>
            <a:gd name="adj2" fmla="val 53620"/>
            <a:gd name="adj3" fmla="val 40194"/>
          </a:avLst>
        </a:prstGeom>
        <a:noFill/>
        <a:ln w="38100" cmpd="sng">
          <a:solidFill>
            <a:srgbClr val="FF00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2228850</xdr:colOff>
      <xdr:row>51</xdr:row>
      <xdr:rowOff>0</xdr:rowOff>
    </xdr:from>
    <xdr:to>
      <xdr:col>6</xdr:col>
      <xdr:colOff>47625</xdr:colOff>
      <xdr:row>52</xdr:row>
      <xdr:rowOff>28575</xdr:rowOff>
    </xdr:to>
    <xdr:sp>
      <xdr:nvSpPr>
        <xdr:cNvPr id="95" name="Rectangle 146"/>
        <xdr:cNvSpPr>
          <a:spLocks/>
        </xdr:cNvSpPr>
      </xdr:nvSpPr>
      <xdr:spPr>
        <a:xfrm>
          <a:off x="6372225" y="11820525"/>
          <a:ext cx="714375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1123950</xdr:colOff>
      <xdr:row>57</xdr:row>
      <xdr:rowOff>19050</xdr:rowOff>
    </xdr:from>
    <xdr:to>
      <xdr:col>0</xdr:col>
      <xdr:colOff>1504950</xdr:colOff>
      <xdr:row>59</xdr:row>
      <xdr:rowOff>19050</xdr:rowOff>
    </xdr:to>
    <xdr:sp>
      <xdr:nvSpPr>
        <xdr:cNvPr id="96" name="Oval 147"/>
        <xdr:cNvSpPr>
          <a:spLocks/>
        </xdr:cNvSpPr>
      </xdr:nvSpPr>
      <xdr:spPr>
        <a:xfrm>
          <a:off x="1123950" y="12982575"/>
          <a:ext cx="381000" cy="381000"/>
        </a:xfrm>
        <a:prstGeom prst="ellipse">
          <a:avLst/>
        </a:prstGeom>
        <a:noFill/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476250</xdr:colOff>
      <xdr:row>14</xdr:row>
      <xdr:rowOff>76200</xdr:rowOff>
    </xdr:from>
    <xdr:to>
      <xdr:col>3</xdr:col>
      <xdr:colOff>228600</xdr:colOff>
      <xdr:row>15</xdr:row>
      <xdr:rowOff>76200</xdr:rowOff>
    </xdr:to>
    <xdr:sp>
      <xdr:nvSpPr>
        <xdr:cNvPr id="97" name="TextBox 148"/>
        <xdr:cNvSpPr txBox="1">
          <a:spLocks noChangeArrowheads="1"/>
        </xdr:cNvSpPr>
      </xdr:nvSpPr>
      <xdr:spPr>
        <a:xfrm>
          <a:off x="3371850" y="4838700"/>
          <a:ext cx="352425" cy="190500"/>
        </a:xfrm>
        <a:prstGeom prst="rect">
          <a:avLst/>
        </a:prstGeom>
        <a:solidFill>
          <a:srgbClr val="CCFFCC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30s</a:t>
          </a:r>
        </a:p>
      </xdr:txBody>
    </xdr:sp>
    <xdr:clientData/>
  </xdr:twoCellAnchor>
  <xdr:twoCellAnchor editAs="absolute">
    <xdr:from>
      <xdr:col>3</xdr:col>
      <xdr:colOff>561975</xdr:colOff>
      <xdr:row>11</xdr:row>
      <xdr:rowOff>180975</xdr:rowOff>
    </xdr:from>
    <xdr:to>
      <xdr:col>4</xdr:col>
      <xdr:colOff>266700</xdr:colOff>
      <xdr:row>12</xdr:row>
      <xdr:rowOff>180975</xdr:rowOff>
    </xdr:to>
    <xdr:sp>
      <xdr:nvSpPr>
        <xdr:cNvPr id="98" name="TextBox 149"/>
        <xdr:cNvSpPr txBox="1">
          <a:spLocks noChangeArrowheads="1"/>
        </xdr:cNvSpPr>
      </xdr:nvSpPr>
      <xdr:spPr>
        <a:xfrm>
          <a:off x="4057650" y="4371975"/>
          <a:ext cx="352425" cy="190500"/>
        </a:xfrm>
        <a:prstGeom prst="rect">
          <a:avLst/>
        </a:prstGeom>
        <a:solidFill>
          <a:srgbClr val="CCFFCC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30s</a:t>
          </a:r>
        </a:p>
      </xdr:txBody>
    </xdr:sp>
    <xdr:clientData/>
  </xdr:twoCellAnchor>
  <xdr:twoCellAnchor editAs="absolute">
    <xdr:from>
      <xdr:col>1</xdr:col>
      <xdr:colOff>552450</xdr:colOff>
      <xdr:row>0</xdr:row>
      <xdr:rowOff>1981200</xdr:rowOff>
    </xdr:from>
    <xdr:to>
      <xdr:col>2</xdr:col>
      <xdr:colOff>590550</xdr:colOff>
      <xdr:row>0</xdr:row>
      <xdr:rowOff>2219325</xdr:rowOff>
    </xdr:to>
    <xdr:sp textlink="$D$36">
      <xdr:nvSpPr>
        <xdr:cNvPr id="99" name="TextBox 150"/>
        <xdr:cNvSpPr txBox="1">
          <a:spLocks noChangeArrowheads="1"/>
        </xdr:cNvSpPr>
      </xdr:nvSpPr>
      <xdr:spPr>
        <a:xfrm>
          <a:off x="2771775" y="1981200"/>
          <a:ext cx="714375" cy="238125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d74610f9-9f0d-49ea-9e63-2c1a0242d8c3}" type="TxLink">
            <a:rPr lang="en-US" cap="none" sz="1000" b="0" i="0" u="none" baseline="0">
              <a:latin typeface="Arial"/>
              <a:ea typeface="Arial"/>
              <a:cs typeface="Arial"/>
            </a:rPr>
            <a:t>532 mmHg</a:t>
          </a:fld>
        </a:p>
      </xdr:txBody>
    </xdr:sp>
    <xdr:clientData/>
  </xdr:twoCellAnchor>
  <xdr:twoCellAnchor editAs="absolute">
    <xdr:from>
      <xdr:col>2</xdr:col>
      <xdr:colOff>19050</xdr:colOff>
      <xdr:row>12</xdr:row>
      <xdr:rowOff>152400</xdr:rowOff>
    </xdr:from>
    <xdr:to>
      <xdr:col>2</xdr:col>
      <xdr:colOff>323850</xdr:colOff>
      <xdr:row>13</xdr:row>
      <xdr:rowOff>123825</xdr:rowOff>
    </xdr:to>
    <xdr:sp>
      <xdr:nvSpPr>
        <xdr:cNvPr id="100" name="TextBox 151"/>
        <xdr:cNvSpPr txBox="1">
          <a:spLocks noChangeArrowheads="1"/>
        </xdr:cNvSpPr>
      </xdr:nvSpPr>
      <xdr:spPr>
        <a:xfrm>
          <a:off x="2914650" y="4533900"/>
          <a:ext cx="3048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palier</a:t>
          </a:r>
        </a:p>
      </xdr:txBody>
    </xdr:sp>
    <xdr:clientData/>
  </xdr:twoCellAnchor>
  <xdr:twoCellAnchor editAs="absolute">
    <xdr:from>
      <xdr:col>3</xdr:col>
      <xdr:colOff>38100</xdr:colOff>
      <xdr:row>12</xdr:row>
      <xdr:rowOff>152400</xdr:rowOff>
    </xdr:from>
    <xdr:to>
      <xdr:col>3</xdr:col>
      <xdr:colOff>333375</xdr:colOff>
      <xdr:row>13</xdr:row>
      <xdr:rowOff>123825</xdr:rowOff>
    </xdr:to>
    <xdr:sp textlink="$F$50">
      <xdr:nvSpPr>
        <xdr:cNvPr id="101" name="TextBox 152"/>
        <xdr:cNvSpPr txBox="1">
          <a:spLocks noChangeArrowheads="1"/>
        </xdr:cNvSpPr>
      </xdr:nvSpPr>
      <xdr:spPr>
        <a:xfrm>
          <a:off x="3533775" y="4533900"/>
          <a:ext cx="295275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29132061-7803-48ec-8cbd-054dbca2e7b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min</a:t>
          </a:fld>
        </a:p>
      </xdr:txBody>
    </xdr:sp>
    <xdr:clientData/>
  </xdr:twoCellAnchor>
  <xdr:twoCellAnchor editAs="absolute">
    <xdr:from>
      <xdr:col>1</xdr:col>
      <xdr:colOff>304800</xdr:colOff>
      <xdr:row>15</xdr:row>
      <xdr:rowOff>114300</xdr:rowOff>
    </xdr:from>
    <xdr:to>
      <xdr:col>1</xdr:col>
      <xdr:colOff>609600</xdr:colOff>
      <xdr:row>16</xdr:row>
      <xdr:rowOff>85725</xdr:rowOff>
    </xdr:to>
    <xdr:sp textlink="$B$102">
      <xdr:nvSpPr>
        <xdr:cNvPr id="102" name="TextBox 153"/>
        <xdr:cNvSpPr txBox="1">
          <a:spLocks noChangeArrowheads="1"/>
        </xdr:cNvSpPr>
      </xdr:nvSpPr>
      <xdr:spPr>
        <a:xfrm>
          <a:off x="2524125" y="5067300"/>
          <a:ext cx="3048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a34e3306-d225-40dd-bd8e-41e2580ba691}" type="TxLink">
            <a:rPr lang="en-US" cap="none" sz="800" b="0" i="0" u="none" baseline="0">
              <a:latin typeface="Arial"/>
              <a:ea typeface="Arial"/>
              <a:cs typeface="Arial"/>
            </a:rPr>
            <a:t>6.3 m</a:t>
          </a:fld>
        </a:p>
      </xdr:txBody>
    </xdr:sp>
    <xdr:clientData/>
  </xdr:twoCellAnchor>
  <xdr:twoCellAnchor editAs="absolute">
    <xdr:from>
      <xdr:col>0</xdr:col>
      <xdr:colOff>2209800</xdr:colOff>
      <xdr:row>15</xdr:row>
      <xdr:rowOff>114300</xdr:rowOff>
    </xdr:from>
    <xdr:to>
      <xdr:col>1</xdr:col>
      <xdr:colOff>295275</xdr:colOff>
      <xdr:row>16</xdr:row>
      <xdr:rowOff>85725</xdr:rowOff>
    </xdr:to>
    <xdr:sp>
      <xdr:nvSpPr>
        <xdr:cNvPr id="103" name="TextBox 154"/>
        <xdr:cNvSpPr txBox="1">
          <a:spLocks noChangeArrowheads="1"/>
        </xdr:cNvSpPr>
      </xdr:nvSpPr>
      <xdr:spPr>
        <a:xfrm>
          <a:off x="2209800" y="5067300"/>
          <a:ext cx="3048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palier</a:t>
          </a:r>
        </a:p>
      </xdr:txBody>
    </xdr:sp>
    <xdr:clientData/>
  </xdr:twoCellAnchor>
  <xdr:twoCellAnchor editAs="absolute">
    <xdr:from>
      <xdr:col>1</xdr:col>
      <xdr:colOff>609600</xdr:colOff>
      <xdr:row>15</xdr:row>
      <xdr:rowOff>114300</xdr:rowOff>
    </xdr:from>
    <xdr:to>
      <xdr:col>2</xdr:col>
      <xdr:colOff>228600</xdr:colOff>
      <xdr:row>16</xdr:row>
      <xdr:rowOff>85725</xdr:rowOff>
    </xdr:to>
    <xdr:sp textlink="$F$52">
      <xdr:nvSpPr>
        <xdr:cNvPr id="104" name="TextBox 155"/>
        <xdr:cNvSpPr txBox="1">
          <a:spLocks noChangeArrowheads="1"/>
        </xdr:cNvSpPr>
      </xdr:nvSpPr>
      <xdr:spPr>
        <a:xfrm>
          <a:off x="2828925" y="5067300"/>
          <a:ext cx="295275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038ce764-b1ff-43a1-83f9-d05508312f92}" type="TxLink">
            <a:rPr lang="en-US" cap="none" sz="800" b="0" i="0" u="none" baseline="0">
              <a:latin typeface="Arial"/>
              <a:ea typeface="Arial"/>
              <a:cs typeface="Arial"/>
            </a:rPr>
            <a:t>1 min</a:t>
          </a:fld>
        </a:p>
      </xdr:txBody>
    </xdr:sp>
    <xdr:clientData/>
  </xdr:twoCellAnchor>
  <xdr:twoCellAnchor editAs="absolute">
    <xdr:from>
      <xdr:col>2</xdr:col>
      <xdr:colOff>342900</xdr:colOff>
      <xdr:row>12</xdr:row>
      <xdr:rowOff>152400</xdr:rowOff>
    </xdr:from>
    <xdr:to>
      <xdr:col>3</xdr:col>
      <xdr:colOff>47625</xdr:colOff>
      <xdr:row>13</xdr:row>
      <xdr:rowOff>123825</xdr:rowOff>
    </xdr:to>
    <xdr:sp textlink="$B$101">
      <xdr:nvSpPr>
        <xdr:cNvPr id="105" name="TextBox 156"/>
        <xdr:cNvSpPr txBox="1">
          <a:spLocks noChangeArrowheads="1"/>
        </xdr:cNvSpPr>
      </xdr:nvSpPr>
      <xdr:spPr>
        <a:xfrm>
          <a:off x="3238500" y="4533900"/>
          <a:ext cx="3048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cfd3cbd7-f93d-4b9f-88af-46c7565ee00b}" type="TxLink">
            <a:rPr lang="en-US" cap="none" sz="800" b="0" i="0" u="none" baseline="0">
              <a:latin typeface="Arial"/>
              <a:ea typeface="Arial"/>
              <a:cs typeface="Arial"/>
            </a:rPr>
            <a:t>4.2 m</a:t>
          </a:fld>
        </a:p>
      </xdr:txBody>
    </xdr:sp>
    <xdr:clientData/>
  </xdr:twoCellAnchor>
  <xdr:twoCellAnchor editAs="absolute">
    <xdr:from>
      <xdr:col>4</xdr:col>
      <xdr:colOff>228600</xdr:colOff>
      <xdr:row>0</xdr:row>
      <xdr:rowOff>1600200</xdr:rowOff>
    </xdr:from>
    <xdr:to>
      <xdr:col>4</xdr:col>
      <xdr:colOff>476250</xdr:colOff>
      <xdr:row>0</xdr:row>
      <xdr:rowOff>1876425</xdr:rowOff>
    </xdr:to>
    <xdr:sp textlink="$B$68">
      <xdr:nvSpPr>
        <xdr:cNvPr id="106" name="TextBox 157"/>
        <xdr:cNvSpPr txBox="1">
          <a:spLocks noChangeArrowheads="1"/>
        </xdr:cNvSpPr>
      </xdr:nvSpPr>
      <xdr:spPr>
        <a:xfrm>
          <a:off x="4371975" y="1600200"/>
          <a:ext cx="247650" cy="276225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1382b216-5129-43f8-ac81-0cbf69d36ff3}" type="TxLink"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</a:t>
          </a:fld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plongee\paspublier\plong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be_secu"/>
      <sheetName val="plongée melange"/>
      <sheetName val="Tableaux III-IV"/>
      <sheetName val="Tableaux I-II"/>
      <sheetName val="TablesMN90"/>
      <sheetName val="plongée altitude"/>
      <sheetName val="plongée altitude successive"/>
      <sheetName val="compartiments saturation"/>
      <sheetName val="plongée interrompue altitude"/>
      <sheetName val="dessins"/>
      <sheetName val="consecutive"/>
      <sheetName val="successive"/>
      <sheetName val="palier_interrompu"/>
      <sheetName val="remontee rapide"/>
    </sheetNames>
    <sheetDataSet>
      <sheetData sheetId="1">
        <row r="23">
          <cell r="X23">
            <v>30</v>
          </cell>
        </row>
        <row r="24">
          <cell r="X24">
            <v>0</v>
          </cell>
        </row>
      </sheetData>
      <sheetData sheetId="7">
        <row r="3">
          <cell r="G3" t="str">
            <v>azote</v>
          </cell>
        </row>
        <row r="4">
          <cell r="G4">
            <v>80</v>
          </cell>
        </row>
        <row r="5">
          <cell r="B5">
            <v>10</v>
          </cell>
        </row>
        <row r="9">
          <cell r="B9">
            <v>1.2000000000000002</v>
          </cell>
        </row>
        <row r="10">
          <cell r="B10">
            <v>0.5</v>
          </cell>
        </row>
        <row r="12">
          <cell r="B12">
            <v>0.4</v>
          </cell>
          <cell r="C12">
            <v>0.4</v>
          </cell>
        </row>
        <row r="14">
          <cell r="B14">
            <v>0.8000000000000002</v>
          </cell>
        </row>
        <row r="15">
          <cell r="B15">
            <v>0.5</v>
          </cell>
        </row>
        <row r="16">
          <cell r="B16">
            <v>0.4</v>
          </cell>
        </row>
        <row r="18">
          <cell r="B18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M110"/>
  <sheetViews>
    <sheetView showGridLines="0" showRowColHeaders="0" tabSelected="1" workbookViewId="0" topLeftCell="A1">
      <selection activeCell="Q78" sqref="Q78"/>
    </sheetView>
  </sheetViews>
  <sheetFormatPr defaultColWidth="11.421875" defaultRowHeight="15" customHeight="1"/>
  <cols>
    <col min="1" max="1" width="33.28125" style="1" customWidth="1"/>
    <col min="2" max="2" width="10.140625" style="0" customWidth="1"/>
    <col min="3" max="3" width="9.00390625" style="0" customWidth="1"/>
    <col min="4" max="4" width="9.7109375" style="0" customWidth="1"/>
    <col min="5" max="5" width="34.00390625" style="1" bestFit="1" customWidth="1"/>
    <col min="6" max="6" width="9.421875" style="0" customWidth="1"/>
    <col min="7" max="16384" width="10.140625" style="0" customWidth="1"/>
  </cols>
  <sheetData>
    <row r="1" ht="180" customHeight="1"/>
    <row r="34" ht="15" customHeight="1" thickBot="1">
      <c r="F34" s="2" t="s">
        <v>0</v>
      </c>
    </row>
    <row r="35" spans="1:13" ht="15.75" customHeight="1" thickBot="1">
      <c r="A35" s="3" t="s">
        <v>1</v>
      </c>
      <c r="B35" s="4"/>
      <c r="C35" s="5"/>
      <c r="D35" s="6"/>
      <c r="F35" s="83">
        <v>10</v>
      </c>
      <c r="G35" s="84">
        <v>30</v>
      </c>
      <c r="K35" s="7">
        <f>G35*60+F35*3600</f>
        <v>37800</v>
      </c>
      <c r="L35" t="s">
        <v>2</v>
      </c>
      <c r="M35" t="str">
        <f>F35&amp;" h "&amp;G35&amp;" mn"</f>
        <v>10 h 30 mn</v>
      </c>
    </row>
    <row r="36" spans="1:12" ht="15" customHeight="1">
      <c r="A36" s="1" t="s">
        <v>3</v>
      </c>
      <c r="B36" s="85">
        <v>2400</v>
      </c>
      <c r="D36" s="8">
        <f>B38*760</f>
        <v>532</v>
      </c>
      <c r="E36" s="1" t="s">
        <v>4</v>
      </c>
      <c r="F36" s="9">
        <f>INT(K36/3600)</f>
        <v>10</v>
      </c>
      <c r="G36" s="10">
        <f>INT(J36/60)</f>
        <v>29</v>
      </c>
      <c r="H36" s="11">
        <f>J36-G36*60</f>
        <v>4.285714285717404</v>
      </c>
      <c r="J36" s="7">
        <f>K36-F36*3600</f>
        <v>1744.2857142857174</v>
      </c>
      <c r="K36" s="7">
        <f>K41+I43</f>
        <v>37744.28571428572</v>
      </c>
      <c r="L36" t="s">
        <v>5</v>
      </c>
    </row>
    <row r="37" spans="2:11" ht="15" customHeight="1" thickBot="1">
      <c r="B37" s="1"/>
      <c r="F37" s="12"/>
      <c r="G37" s="13">
        <f>H36</f>
        <v>4.285714285717404</v>
      </c>
      <c r="H37" s="14"/>
      <c r="J37" s="7"/>
      <c r="K37" s="7"/>
    </row>
    <row r="38" spans="1:11" ht="15" customHeight="1" thickBot="1">
      <c r="A38" s="1" t="s">
        <v>6</v>
      </c>
      <c r="B38" s="15">
        <f>CHOOSE(J38,1-B36/8000,1-(B36/1000)*0.1)</f>
        <v>0.7</v>
      </c>
      <c r="C38" s="16"/>
      <c r="F38" s="12"/>
      <c r="H38" s="14"/>
      <c r="J38" s="7">
        <v>1</v>
      </c>
      <c r="K38" s="7">
        <v>1</v>
      </c>
    </row>
    <row r="39" spans="1:11" ht="15" customHeight="1" thickBot="1">
      <c r="A39" s="17" t="s">
        <v>7</v>
      </c>
      <c r="B39" s="18">
        <f>B46-(1-B38)*10</f>
        <v>33</v>
      </c>
      <c r="C39" s="16" t="s">
        <v>8</v>
      </c>
      <c r="F39" s="12"/>
      <c r="G39" s="12"/>
      <c r="H39" s="12"/>
      <c r="J39" s="7"/>
      <c r="K39" s="7"/>
    </row>
    <row r="40" spans="1:11" ht="15" customHeight="1" thickBot="1">
      <c r="A40" s="17" t="s">
        <v>9</v>
      </c>
      <c r="B40" s="18">
        <f>B46/B38</f>
        <v>51.42857142857143</v>
      </c>
      <c r="C40" s="16" t="s">
        <v>10</v>
      </c>
      <c r="F40" s="12"/>
      <c r="G40" s="12"/>
      <c r="H40" s="12"/>
      <c r="J40" s="7"/>
      <c r="K40" s="7"/>
    </row>
    <row r="41" spans="1:12" ht="15" customHeight="1" thickBot="1">
      <c r="A41" s="17" t="s">
        <v>11</v>
      </c>
      <c r="B41" s="18">
        <f>B46</f>
        <v>36</v>
      </c>
      <c r="C41" s="16" t="s">
        <v>12</v>
      </c>
      <c r="K41" s="7">
        <f>B43*3600+C43*60</f>
        <v>34800</v>
      </c>
      <c r="L41" t="s">
        <v>13</v>
      </c>
    </row>
    <row r="42" spans="1:11" ht="15" customHeight="1" thickBot="1">
      <c r="A42" s="1" t="str">
        <f>"Tension N2 à "&amp;B36&amp;" m:"</f>
        <v>Tension N2 à 2400 m:</v>
      </c>
      <c r="B42" s="15">
        <f>0.79*B38</f>
        <v>0.5529999999999999</v>
      </c>
      <c r="E42" s="1" t="s">
        <v>14</v>
      </c>
      <c r="F42" s="96">
        <v>26</v>
      </c>
      <c r="G42" s="19"/>
      <c r="J42" s="7"/>
      <c r="K42" s="7"/>
    </row>
    <row r="43" spans="1:9" ht="15" customHeight="1" thickBot="1">
      <c r="A43" s="1" t="s">
        <v>15</v>
      </c>
      <c r="B43" s="86">
        <v>9</v>
      </c>
      <c r="C43" s="87">
        <v>40</v>
      </c>
      <c r="D43" s="20"/>
      <c r="E43" s="21" t="s">
        <v>16</v>
      </c>
      <c r="F43" s="22">
        <f>INT(I43/60)</f>
        <v>49</v>
      </c>
      <c r="G43" s="23">
        <f>I43-F43*60</f>
        <v>4.285714285714221</v>
      </c>
      <c r="I43" s="19">
        <f>(C44*60+B44*3600+D44)+I44</f>
        <v>2944.285714285714</v>
      </c>
    </row>
    <row r="44" spans="1:11" ht="15" customHeight="1" thickBot="1">
      <c r="A44" s="1" t="s">
        <v>17</v>
      </c>
      <c r="B44" s="88"/>
      <c r="C44" s="89">
        <v>16</v>
      </c>
      <c r="D44" s="92"/>
      <c r="E44" s="21"/>
      <c r="F44" s="22"/>
      <c r="G44" s="24"/>
      <c r="I44" s="7">
        <f>SUM(I47:I55)</f>
        <v>1984.2857142857142</v>
      </c>
      <c r="K44" t="str">
        <f>B44&amp;" h "&amp;C44&amp;" mn "&amp;D44&amp;" s"</f>
        <v> h 16 mn  s</v>
      </c>
    </row>
    <row r="45" spans="1:7" ht="15" customHeight="1" thickBot="1">
      <c r="A45" s="1" t="s">
        <v>18</v>
      </c>
      <c r="B45" s="90"/>
      <c r="C45" s="91">
        <v>20</v>
      </c>
      <c r="D45" s="20"/>
      <c r="E45" s="1" t="s">
        <v>19</v>
      </c>
      <c r="F45" s="95">
        <v>34</v>
      </c>
      <c r="G45" s="25"/>
    </row>
    <row r="46" spans="1:9" ht="15" customHeight="1">
      <c r="A46" s="1" t="s">
        <v>20</v>
      </c>
      <c r="B46" s="93">
        <v>36</v>
      </c>
      <c r="C46" s="20"/>
      <c r="D46" s="20"/>
      <c r="E46" s="1" t="s">
        <v>21</v>
      </c>
      <c r="F46" s="26">
        <f>INT(I46/60)</f>
        <v>33</v>
      </c>
      <c r="G46" s="25">
        <f>I46-F46*60</f>
        <v>4.285714285714221</v>
      </c>
      <c r="I46" s="7">
        <f>SUM(I47:I57)</f>
        <v>1984.2857142857142</v>
      </c>
    </row>
    <row r="47" spans="1:9" ht="15" customHeight="1">
      <c r="A47" s="17" t="s">
        <v>22</v>
      </c>
      <c r="B47" s="27">
        <f>B46/B38</f>
        <v>51.42857142857143</v>
      </c>
      <c r="C47" s="28" t="s">
        <v>23</v>
      </c>
      <c r="E47" s="1" t="s">
        <v>24</v>
      </c>
      <c r="G47" s="25">
        <f>IF(H48=3,30,"")</f>
        <v>30</v>
      </c>
      <c r="I47" s="7">
        <f aca="true" t="shared" si="0" ref="I47:I52">F47*60+G47</f>
        <v>30</v>
      </c>
    </row>
    <row r="48" spans="1:9" ht="15" customHeight="1" thickBot="1">
      <c r="A48" s="1" t="s">
        <v>25</v>
      </c>
      <c r="B48" s="94">
        <v>52</v>
      </c>
      <c r="C48" s="20"/>
      <c r="D48" s="20"/>
      <c r="E48" s="29" t="s">
        <v>26</v>
      </c>
      <c r="F48" s="95">
        <v>23</v>
      </c>
      <c r="G48" s="97"/>
      <c r="H48">
        <f>IF(F48&lt;&gt;"",3,"")</f>
        <v>3</v>
      </c>
      <c r="I48" s="7">
        <f t="shared" si="0"/>
        <v>1380</v>
      </c>
    </row>
    <row r="49" spans="1:9" ht="15" customHeight="1" thickBot="1">
      <c r="A49" s="1" t="s">
        <v>27</v>
      </c>
      <c r="B49" s="30"/>
      <c r="C49" s="20"/>
      <c r="D49" s="20"/>
      <c r="E49" s="1" t="s">
        <v>24</v>
      </c>
      <c r="F49" s="26"/>
      <c r="G49" s="25">
        <f>IF(H50=6,30,"")</f>
        <v>30</v>
      </c>
      <c r="I49" s="7">
        <f t="shared" si="0"/>
        <v>30</v>
      </c>
    </row>
    <row r="50" spans="4:9" ht="15" customHeight="1">
      <c r="D50" s="20"/>
      <c r="E50" s="29" t="s">
        <v>28</v>
      </c>
      <c r="F50" s="95">
        <v>5</v>
      </c>
      <c r="G50" s="97"/>
      <c r="H50">
        <f>IF(F50&lt;&gt;"",6,"")</f>
        <v>6</v>
      </c>
      <c r="I50" s="7">
        <f t="shared" si="0"/>
        <v>300</v>
      </c>
    </row>
    <row r="51" spans="4:9" ht="15" customHeight="1">
      <c r="D51" s="20"/>
      <c r="E51" s="1" t="s">
        <v>29</v>
      </c>
      <c r="F51" s="26"/>
      <c r="G51" s="25">
        <f>IF(H52=9,30,"")</f>
        <v>30</v>
      </c>
      <c r="I51" s="7">
        <f t="shared" si="0"/>
        <v>30</v>
      </c>
    </row>
    <row r="52" spans="5:9" ht="15" customHeight="1">
      <c r="E52" s="29" t="s">
        <v>30</v>
      </c>
      <c r="F52" s="98">
        <v>1</v>
      </c>
      <c r="G52" s="97"/>
      <c r="H52">
        <f>IF(F52&lt;&gt;"",9,"")</f>
        <v>9</v>
      </c>
      <c r="I52" s="7">
        <f t="shared" si="0"/>
        <v>60</v>
      </c>
    </row>
    <row r="53" spans="5:7" ht="15" customHeight="1">
      <c r="E53" s="1" t="s">
        <v>29</v>
      </c>
      <c r="F53" s="26"/>
      <c r="G53" s="25">
        <f>IF(H54=12,30,"")</f>
      </c>
    </row>
    <row r="54" spans="5:9" ht="15" customHeight="1">
      <c r="E54" s="29" t="s">
        <v>31</v>
      </c>
      <c r="F54" s="98"/>
      <c r="G54" s="97"/>
      <c r="H54">
        <f>IF(F54&lt;&gt;"",12,"")</f>
      </c>
      <c r="I54" s="7">
        <f>F54*60+G54</f>
        <v>0</v>
      </c>
    </row>
    <row r="55" spans="5:11" ht="15" customHeight="1">
      <c r="E55" s="1" t="str">
        <f>"durée de la remontée au 1er palier à "&amp;F57&amp;" m/min"</f>
        <v>durée de la remontée au 1er palier à 10.5 m/min</v>
      </c>
      <c r="F55" s="26">
        <f>INT(I55/60)</f>
        <v>2</v>
      </c>
      <c r="G55" s="31">
        <f>I55-F55*60</f>
        <v>34.28571428571428</v>
      </c>
      <c r="I55" s="7">
        <f>F56*60/F57</f>
        <v>154.28571428571428</v>
      </c>
      <c r="J55" s="32">
        <f>INT(G55)</f>
        <v>34</v>
      </c>
      <c r="K55" t="str">
        <f>F55&amp;" min "&amp;J55&amp;" s"</f>
        <v>2 min 34 s</v>
      </c>
    </row>
    <row r="56" spans="5:7" ht="15" customHeight="1">
      <c r="E56" s="1" t="s">
        <v>32</v>
      </c>
      <c r="F56" s="33">
        <f>B46-MAX(H48:H54)</f>
        <v>27</v>
      </c>
      <c r="G56" s="34"/>
    </row>
    <row r="57" spans="5:9" ht="15" customHeight="1">
      <c r="E57" s="1" t="s">
        <v>33</v>
      </c>
      <c r="F57" s="35">
        <f>15*B38/1</f>
        <v>10.5</v>
      </c>
      <c r="I57" s="7"/>
    </row>
    <row r="63" ht="15" customHeight="1">
      <c r="J63" t="s">
        <v>34</v>
      </c>
    </row>
    <row r="68" spans="1:2" ht="15" customHeight="1">
      <c r="A68" s="1" t="s">
        <v>35</v>
      </c>
      <c r="B68" s="99" t="s">
        <v>36</v>
      </c>
    </row>
    <row r="73" ht="15" customHeight="1" thickBot="1"/>
    <row r="74" spans="7:10" ht="18.75" customHeight="1" thickBot="1">
      <c r="G74" s="36" t="s">
        <v>3</v>
      </c>
      <c r="H74" s="37">
        <f>B36</f>
        <v>2400</v>
      </c>
      <c r="J74" s="1"/>
    </row>
    <row r="75" spans="7:10" ht="45">
      <c r="G75" s="38" t="s">
        <v>37</v>
      </c>
      <c r="H75" s="39" t="s">
        <v>38</v>
      </c>
      <c r="I75" s="39" t="s">
        <v>39</v>
      </c>
      <c r="J75" s="39" t="s">
        <v>40</v>
      </c>
    </row>
    <row r="76" spans="7:10" ht="12.75">
      <c r="G76" s="40">
        <v>0</v>
      </c>
      <c r="H76" s="40">
        <f aca="true" t="shared" si="1" ref="H76:H88">G76</f>
        <v>0</v>
      </c>
      <c r="I76" s="40">
        <f aca="true" t="shared" si="2" ref="I76:I88">G76-(1-B$38)*10</f>
        <v>-3.0000000000000004</v>
      </c>
      <c r="J76" s="40">
        <f aca="true" t="shared" si="3" ref="J76:J88">G76/B$38</f>
        <v>0</v>
      </c>
    </row>
    <row r="77" spans="7:10" ht="15" customHeight="1">
      <c r="G77" s="40">
        <v>5</v>
      </c>
      <c r="H77" s="40">
        <f t="shared" si="1"/>
        <v>5</v>
      </c>
      <c r="I77" s="40">
        <f t="shared" si="2"/>
        <v>1.9999999999999996</v>
      </c>
      <c r="J77" s="40">
        <f t="shared" si="3"/>
        <v>7.142857142857143</v>
      </c>
    </row>
    <row r="78" spans="7:10" ht="15" customHeight="1">
      <c r="G78" s="40">
        <v>10</v>
      </c>
      <c r="H78" s="40">
        <f t="shared" si="1"/>
        <v>10</v>
      </c>
      <c r="I78" s="40">
        <f t="shared" si="2"/>
        <v>7</v>
      </c>
      <c r="J78" s="40">
        <f t="shared" si="3"/>
        <v>14.285714285714286</v>
      </c>
    </row>
    <row r="79" spans="7:10" ht="15" customHeight="1">
      <c r="G79" s="40">
        <v>15</v>
      </c>
      <c r="H79" s="40">
        <f t="shared" si="1"/>
        <v>15</v>
      </c>
      <c r="I79" s="40">
        <f t="shared" si="2"/>
        <v>12</v>
      </c>
      <c r="J79" s="40">
        <f t="shared" si="3"/>
        <v>21.42857142857143</v>
      </c>
    </row>
    <row r="80" spans="7:10" ht="15" customHeight="1">
      <c r="G80" s="40">
        <v>20</v>
      </c>
      <c r="H80" s="40">
        <f t="shared" si="1"/>
        <v>20</v>
      </c>
      <c r="I80" s="40">
        <f t="shared" si="2"/>
        <v>17</v>
      </c>
      <c r="J80" s="40">
        <f t="shared" si="3"/>
        <v>28.571428571428573</v>
      </c>
    </row>
    <row r="81" spans="7:10" ht="15" customHeight="1">
      <c r="G81" s="40">
        <v>25</v>
      </c>
      <c r="H81" s="40">
        <f t="shared" si="1"/>
        <v>25</v>
      </c>
      <c r="I81" s="40">
        <f t="shared" si="2"/>
        <v>22</v>
      </c>
      <c r="J81" s="40">
        <f t="shared" si="3"/>
        <v>35.714285714285715</v>
      </c>
    </row>
    <row r="82" spans="7:10" ht="15" customHeight="1">
      <c r="G82" s="40">
        <v>30</v>
      </c>
      <c r="H82" s="40">
        <f t="shared" si="1"/>
        <v>30</v>
      </c>
      <c r="I82" s="40">
        <f t="shared" si="2"/>
        <v>27</v>
      </c>
      <c r="J82" s="40">
        <f t="shared" si="3"/>
        <v>42.85714285714286</v>
      </c>
    </row>
    <row r="83" spans="7:10" ht="15" customHeight="1">
      <c r="G83" s="40">
        <v>35</v>
      </c>
      <c r="H83" s="40">
        <f t="shared" si="1"/>
        <v>35</v>
      </c>
      <c r="I83" s="40">
        <f t="shared" si="2"/>
        <v>32</v>
      </c>
      <c r="J83" s="40">
        <f t="shared" si="3"/>
        <v>50</v>
      </c>
    </row>
    <row r="84" spans="7:10" ht="15" customHeight="1">
      <c r="G84" s="40">
        <v>40</v>
      </c>
      <c r="H84" s="40">
        <f t="shared" si="1"/>
        <v>40</v>
      </c>
      <c r="I84" s="40">
        <f t="shared" si="2"/>
        <v>37</v>
      </c>
      <c r="J84" s="40">
        <f t="shared" si="3"/>
        <v>57.142857142857146</v>
      </c>
    </row>
    <row r="85" spans="7:10" ht="15" customHeight="1">
      <c r="G85" s="40">
        <v>45</v>
      </c>
      <c r="H85" s="40">
        <f t="shared" si="1"/>
        <v>45</v>
      </c>
      <c r="I85" s="40">
        <f t="shared" si="2"/>
        <v>42</v>
      </c>
      <c r="J85" s="40">
        <f t="shared" si="3"/>
        <v>64.28571428571429</v>
      </c>
    </row>
    <row r="86" spans="7:10" ht="15" customHeight="1">
      <c r="G86" s="40">
        <v>50</v>
      </c>
      <c r="H86" s="40">
        <f t="shared" si="1"/>
        <v>50</v>
      </c>
      <c r="I86" s="40">
        <f t="shared" si="2"/>
        <v>47</v>
      </c>
      <c r="J86" s="40">
        <f t="shared" si="3"/>
        <v>71.42857142857143</v>
      </c>
    </row>
    <row r="87" spans="7:10" ht="15" customHeight="1">
      <c r="G87" s="40">
        <v>55</v>
      </c>
      <c r="H87" s="40">
        <f t="shared" si="1"/>
        <v>55</v>
      </c>
      <c r="I87" s="40">
        <f t="shared" si="2"/>
        <v>52</v>
      </c>
      <c r="J87" s="40">
        <f t="shared" si="3"/>
        <v>78.57142857142857</v>
      </c>
    </row>
    <row r="88" spans="7:10" ht="15" customHeight="1">
      <c r="G88" s="40">
        <v>60</v>
      </c>
      <c r="H88" s="40">
        <f t="shared" si="1"/>
        <v>60</v>
      </c>
      <c r="I88" s="40">
        <f t="shared" si="2"/>
        <v>57</v>
      </c>
      <c r="J88" s="40">
        <f t="shared" si="3"/>
        <v>85.71428571428572</v>
      </c>
    </row>
    <row r="90" ht="15" customHeight="1">
      <c r="F90" s="2" t="s">
        <v>0</v>
      </c>
    </row>
    <row r="93" ht="13.5" thickBot="1"/>
    <row r="94" spans="2:6" ht="40.5" customHeight="1" thickBot="1">
      <c r="B94" s="41" t="s">
        <v>41</v>
      </c>
      <c r="C94" s="42" t="s">
        <v>42</v>
      </c>
      <c r="E94" s="36" t="s">
        <v>3</v>
      </c>
      <c r="F94" s="37">
        <f>C95</f>
        <v>2400</v>
      </c>
    </row>
    <row r="95" spans="2:8" ht="15" customHeight="1" thickBot="1">
      <c r="B95" s="43"/>
      <c r="C95" s="44">
        <f>B36</f>
        <v>2400</v>
      </c>
      <c r="H95" s="1"/>
    </row>
    <row r="96" spans="1:8" ht="51" customHeight="1" thickBot="1">
      <c r="A96" s="45" t="str">
        <f>A38</f>
        <v>pression absolue alt</v>
      </c>
      <c r="B96" s="46">
        <v>1</v>
      </c>
      <c r="C96" s="47">
        <f>B38</f>
        <v>0.7</v>
      </c>
      <c r="E96" s="48" t="s">
        <v>37</v>
      </c>
      <c r="F96" s="49" t="s">
        <v>38</v>
      </c>
      <c r="G96" s="39" t="s">
        <v>39</v>
      </c>
      <c r="H96" s="39" t="s">
        <v>40</v>
      </c>
    </row>
    <row r="97" spans="1:8" ht="15" customHeight="1">
      <c r="A97" s="50" t="str">
        <f>A46</f>
        <v>profondeur maximum</v>
      </c>
      <c r="B97" s="51">
        <f>B46</f>
        <v>36</v>
      </c>
      <c r="C97" s="52">
        <f>B97/B$38</f>
        <v>51.42857142857143</v>
      </c>
      <c r="D97" s="53"/>
      <c r="E97" s="54">
        <f aca="true" t="shared" si="4" ref="E97:E103">B97</f>
        <v>36</v>
      </c>
      <c r="F97" s="55">
        <f aca="true" t="shared" si="5" ref="F97:F103">E97</f>
        <v>36</v>
      </c>
      <c r="G97" s="40">
        <f aca="true" t="shared" si="6" ref="G97:G103">E97-(1-B$38)*10</f>
        <v>33</v>
      </c>
      <c r="H97" s="40">
        <f aca="true" t="shared" si="7" ref="H97:H103">E97/B$38</f>
        <v>51.42857142857143</v>
      </c>
    </row>
    <row r="98" spans="1:8" ht="15" customHeight="1">
      <c r="A98" s="50" t="str">
        <f>A48</f>
        <v>profondeur max choisie dans la table</v>
      </c>
      <c r="B98" s="51">
        <f>B48</f>
        <v>52</v>
      </c>
      <c r="C98" s="52">
        <f>B98/B$38</f>
        <v>74.28571428571429</v>
      </c>
      <c r="D98" s="56"/>
      <c r="E98" s="54">
        <f t="shared" si="4"/>
        <v>52</v>
      </c>
      <c r="F98" s="55">
        <f t="shared" si="5"/>
        <v>52</v>
      </c>
      <c r="G98" s="40">
        <f t="shared" si="6"/>
        <v>49</v>
      </c>
      <c r="H98" s="40">
        <f t="shared" si="7"/>
        <v>74.28571428571429</v>
      </c>
    </row>
    <row r="99" spans="1:8" ht="15" customHeight="1" thickBot="1">
      <c r="A99" s="57" t="s">
        <v>43</v>
      </c>
      <c r="B99" s="58">
        <f>B97/2</f>
        <v>18</v>
      </c>
      <c r="C99" s="59"/>
      <c r="D99" s="56"/>
      <c r="E99" s="54">
        <f t="shared" si="4"/>
        <v>18</v>
      </c>
      <c r="F99" s="60">
        <f t="shared" si="5"/>
        <v>18</v>
      </c>
      <c r="G99" s="61">
        <f t="shared" si="6"/>
        <v>15</v>
      </c>
      <c r="H99" s="61">
        <f t="shared" si="7"/>
        <v>25.714285714285715</v>
      </c>
    </row>
    <row r="100" spans="1:8" ht="15" customHeight="1">
      <c r="A100" s="62" t="s">
        <v>44</v>
      </c>
      <c r="B100" s="63">
        <f>3*C$96</f>
        <v>2.0999999999999996</v>
      </c>
      <c r="C100" s="64"/>
      <c r="D100" s="65"/>
      <c r="E100" s="66">
        <f t="shared" si="4"/>
        <v>2.0999999999999996</v>
      </c>
      <c r="F100" s="67">
        <f t="shared" si="5"/>
        <v>2.0999999999999996</v>
      </c>
      <c r="G100" s="68">
        <f t="shared" si="6"/>
        <v>-0.9000000000000008</v>
      </c>
      <c r="H100" s="69">
        <f t="shared" si="7"/>
        <v>2.9999999999999996</v>
      </c>
    </row>
    <row r="101" spans="1:8" ht="15" customHeight="1">
      <c r="A101" s="70" t="s">
        <v>28</v>
      </c>
      <c r="B101" s="71">
        <f>6*C$96</f>
        <v>4.199999999999999</v>
      </c>
      <c r="C101" s="52"/>
      <c r="D101" s="56"/>
      <c r="E101" s="72">
        <f t="shared" si="4"/>
        <v>4.199999999999999</v>
      </c>
      <c r="F101" s="55">
        <f t="shared" si="5"/>
        <v>4.199999999999999</v>
      </c>
      <c r="G101" s="40">
        <f t="shared" si="6"/>
        <v>1.1999999999999988</v>
      </c>
      <c r="H101" s="73">
        <f t="shared" si="7"/>
        <v>5.999999999999999</v>
      </c>
    </row>
    <row r="102" spans="1:8" ht="15" customHeight="1">
      <c r="A102" s="70" t="s">
        <v>30</v>
      </c>
      <c r="B102" s="71">
        <f>9*C$96</f>
        <v>6.3</v>
      </c>
      <c r="C102" s="52"/>
      <c r="D102" s="56"/>
      <c r="E102" s="72">
        <f t="shared" si="4"/>
        <v>6.3</v>
      </c>
      <c r="F102" s="55">
        <f t="shared" si="5"/>
        <v>6.3</v>
      </c>
      <c r="G102" s="40">
        <f t="shared" si="6"/>
        <v>3.2999999999999994</v>
      </c>
      <c r="H102" s="73">
        <f t="shared" si="7"/>
        <v>9</v>
      </c>
    </row>
    <row r="103" spans="1:8" ht="15" customHeight="1" thickBot="1">
      <c r="A103" s="74" t="s">
        <v>31</v>
      </c>
      <c r="B103" s="75">
        <f>12*C$96</f>
        <v>8.399999999999999</v>
      </c>
      <c r="C103" s="76"/>
      <c r="D103" s="77"/>
      <c r="E103" s="78">
        <f t="shared" si="4"/>
        <v>8.399999999999999</v>
      </c>
      <c r="F103" s="79">
        <f t="shared" si="5"/>
        <v>8.399999999999999</v>
      </c>
      <c r="G103" s="80">
        <f t="shared" si="6"/>
        <v>5.399999999999999</v>
      </c>
      <c r="H103" s="81">
        <f t="shared" si="7"/>
        <v>11.999999999999998</v>
      </c>
    </row>
    <row r="104" spans="2:3" ht="15" customHeight="1">
      <c r="B104" s="82"/>
      <c r="C104" s="82"/>
    </row>
    <row r="105" spans="2:5" ht="15" customHeight="1">
      <c r="B105" s="82"/>
      <c r="C105" s="82"/>
      <c r="E105"/>
    </row>
    <row r="106" ht="15" customHeight="1">
      <c r="E106"/>
    </row>
    <row r="107" ht="15" customHeight="1">
      <c r="E107"/>
    </row>
    <row r="108" ht="15" customHeight="1">
      <c r="E108"/>
    </row>
    <row r="109" ht="15" customHeight="1">
      <c r="E109"/>
    </row>
    <row r="110" ht="15" customHeight="1">
      <c r="E110"/>
    </row>
  </sheetData>
  <sheetProtection password="CC7D" sheet="1"/>
  <printOptions/>
  <pageMargins left="0.75" right="0.75" top="1" bottom="1" header="0.4921259845" footer="0.4921259845"/>
  <pageSetup horizontalDpi="360" verticalDpi="36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BOREL</dc:creator>
  <cp:keywords/>
  <dc:description/>
  <cp:lastModifiedBy>BOREL</cp:lastModifiedBy>
  <dcterms:created xsi:type="dcterms:W3CDTF">2002-05-03T11:15:19Z</dcterms:created>
  <dcterms:modified xsi:type="dcterms:W3CDTF">2002-05-03T11:18:06Z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